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120" yWindow="-120" windowWidth="20730" windowHeight="11040" firstSheet="15" activeTab="15"/>
  </bookViews>
  <sheets>
    <sheet name="MENU CAJA DE HERRAMIENTAS" sheetId="4" state="hidden" r:id="rId1"/>
    <sheet name="Resumen PAA 2021" sheetId="22" state="hidden" r:id="rId2"/>
    <sheet name="Organigrama" sheetId="21" state="hidden" r:id="rId3"/>
    <sheet name="GLOSARIO" sheetId="6" state="hidden" r:id="rId4"/>
    <sheet name="MIPPA 1" sheetId="17" state="hidden" r:id="rId5"/>
    <sheet name="CONOCIMIENTO ENT" sheetId="9" state="hidden" r:id="rId6"/>
    <sheet name="PRIORIZACIÓN (2)" sheetId="20" state="hidden" r:id="rId7"/>
    <sheet name="MIPPA 1.1" sheetId="19" state="hidden" r:id="rId8"/>
    <sheet name="ANALISIS OCI" sheetId="3" state="hidden" r:id="rId9"/>
    <sheet name="MET CALCULO RECURSOS" sheetId="11" state="hidden" r:id="rId10"/>
    <sheet name="1. Horas requeridas PAAI" sheetId="12" state="hidden" r:id="rId11"/>
    <sheet name="MIPPA 2" sheetId="18" state="hidden" r:id="rId12"/>
    <sheet name="2. Días -horas hábiles x vig" sheetId="13" state="hidden" r:id="rId13"/>
    <sheet name="Adquisiciones" sheetId="23" state="hidden" r:id="rId14"/>
    <sheet name="PRIORIZACIÓN" sheetId="1" state="hidden" r:id="rId15"/>
    <sheet name="PAA OCI   (2)" sheetId="24" r:id="rId16"/>
  </sheets>
  <externalReferences>
    <externalReference r:id="rId17"/>
    <externalReference r:id="rId18"/>
  </externalReferences>
  <definedNames>
    <definedName name="_xlnm._FilterDatabase" localSheetId="8" hidden="1">'ANALISIS OCI'!$C$9:$C$88</definedName>
    <definedName name="_xlnm._FilterDatabase" localSheetId="3" hidden="1">GLOSARIO!$A$1:$A$3</definedName>
    <definedName name="_xlnm._FilterDatabase" localSheetId="15" hidden="1">'PAA OCI   (2)'!$A$1:$V$8</definedName>
    <definedName name="_xlnm._FilterDatabase" localSheetId="14" hidden="1">PRIORIZACIÓN!$Q$12:$Q$29</definedName>
    <definedName name="_ftn1" localSheetId="3">GLOSARIO!$A$19</definedName>
    <definedName name="_ftn2" localSheetId="3">GLOSARIO!$A$21</definedName>
    <definedName name="_ftn3" localSheetId="3">GLOSARIO!$A$22</definedName>
    <definedName name="_ftn4" localSheetId="3">GLOSARIO!$A$23</definedName>
    <definedName name="_ftn5" localSheetId="3">GLOSARIO!$A$24</definedName>
    <definedName name="_ftn6" localSheetId="3">GLOSARIO!$A$25</definedName>
    <definedName name="_ftn7" localSheetId="3">GLOSARIO!$A$26</definedName>
    <definedName name="_ftn8" localSheetId="3">GLOSARIO!$A$27</definedName>
    <definedName name="_ftnref1" localSheetId="3">GLOSARIO!$A$4</definedName>
    <definedName name="_ftnref2" localSheetId="3">GLOSARIO!$A$6</definedName>
    <definedName name="_ftnref3" localSheetId="3">GLOSARIO!$A$7</definedName>
    <definedName name="_ftnref4" localSheetId="3">GLOSARIO!$A$8</definedName>
    <definedName name="_ftnref5" localSheetId="3">GLOSARIO!$A$9</definedName>
    <definedName name="_ftnref6" localSheetId="3">GLOSARIO!$A$11</definedName>
    <definedName name="_ftnref7" localSheetId="3">GLOSARIO!$A$12</definedName>
    <definedName name="_ftnref8" localSheetId="3">GLOSARIO!$A$13</definedName>
    <definedName name="_xlnm.Print_Area" localSheetId="15">'PAA OCI   (2)'!$A$1:$Y$92</definedName>
    <definedName name="DOCUMENTO_RELACIONADO" comment="Registre el documento o soporte del ítem en cuestión. (Físico o Magnético)">'CONOCIMIENTO ENT'!$C$5</definedName>
    <definedName name="riskprob">[1]Lookup!$B$2:$B$5</definedName>
    <definedName name="_xlnm.Print_Titles" localSheetId="15">'PAA OCI   (2)'!$13:$16</definedName>
  </definedNames>
  <calcPr calcId="144525"/>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24" l="1"/>
  <c r="AA46" i="24" l="1"/>
  <c r="A19" i="24"/>
  <c r="A20" i="24" s="1"/>
  <c r="A21" i="24" s="1"/>
  <c r="A22" i="24" s="1"/>
  <c r="A23" i="24" s="1"/>
  <c r="A24" i="24" s="1"/>
  <c r="A25" i="24" s="1"/>
  <c r="A26" i="24" s="1"/>
  <c r="A27" i="24" s="1"/>
  <c r="A28" i="24" s="1"/>
  <c r="A29" i="24" s="1"/>
  <c r="A30" i="24" s="1"/>
  <c r="A31" i="24" s="1"/>
  <c r="A33" i="24" s="1"/>
  <c r="A34"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70" i="24" s="1"/>
  <c r="A71" i="24" s="1"/>
  <c r="A73" i="24" s="1"/>
  <c r="A74" i="24" s="1"/>
  <c r="A75" i="24" s="1"/>
  <c r="A76" i="24" s="1"/>
  <c r="A77" i="24" s="1"/>
  <c r="A78" i="24" s="1"/>
  <c r="A79" i="24" s="1"/>
  <c r="A80" i="24" s="1"/>
  <c r="A81" i="24" s="1"/>
  <c r="O10" i="23" l="1"/>
  <c r="O9" i="23"/>
  <c r="O8" i="23"/>
  <c r="O7" i="23"/>
  <c r="O6" i="23"/>
  <c r="O5" i="23"/>
  <c r="O4" i="23"/>
  <c r="O3" i="23"/>
  <c r="C20" i="12"/>
  <c r="C19" i="12"/>
  <c r="C14" i="12"/>
  <c r="C15" i="12"/>
  <c r="C16" i="12"/>
  <c r="C17" i="12"/>
  <c r="C18" i="12"/>
  <c r="C13" i="12"/>
  <c r="G63" i="12"/>
  <c r="C53" i="12"/>
  <c r="C51" i="12"/>
  <c r="C52" i="12"/>
  <c r="D60" i="12"/>
  <c r="F60" i="12"/>
  <c r="C54" i="12"/>
  <c r="C55" i="12"/>
  <c r="C56" i="12"/>
  <c r="C57" i="12"/>
  <c r="C58" i="12"/>
  <c r="C59" i="12"/>
  <c r="C60" i="12"/>
  <c r="C61" i="12"/>
  <c r="C62" i="12"/>
  <c r="B12" i="20"/>
  <c r="B13" i="20"/>
  <c r="B14" i="20"/>
  <c r="B15" i="20"/>
  <c r="B11" i="20"/>
  <c r="B16" i="20"/>
  <c r="G58" i="12" l="1"/>
  <c r="I58" i="12" s="1"/>
  <c r="F25" i="12" l="1"/>
  <c r="E25" i="12"/>
  <c r="C25" i="12"/>
  <c r="G25" i="12" l="1"/>
  <c r="I25" i="12" s="1"/>
  <c r="B23" i="1"/>
  <c r="B24" i="1"/>
  <c r="B25" i="1"/>
  <c r="B26" i="1"/>
  <c r="B27" i="1"/>
  <c r="B28" i="1"/>
  <c r="B29" i="1"/>
  <c r="B30" i="1"/>
  <c r="B31" i="1"/>
  <c r="B32" i="1"/>
  <c r="B33" i="1"/>
  <c r="B34" i="1"/>
  <c r="B35" i="1"/>
  <c r="G19" i="12"/>
  <c r="G20" i="12"/>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19" i="3"/>
  <c r="B20" i="1"/>
  <c r="A18" i="3"/>
  <c r="B13" i="1"/>
  <c r="B14" i="1"/>
  <c r="A12" i="3"/>
  <c r="B16" i="1"/>
  <c r="B17" i="1"/>
  <c r="B18" i="1"/>
  <c r="A16" i="3"/>
  <c r="A15" i="3" l="1"/>
  <c r="A13" i="3"/>
  <c r="A11" i="3"/>
  <c r="B21" i="1"/>
  <c r="B19" i="1"/>
  <c r="B15" i="1"/>
  <c r="A14" i="3"/>
  <c r="A10" i="3"/>
  <c r="B22" i="1"/>
  <c r="A17" i="3"/>
  <c r="G6" i="13" l="1"/>
  <c r="F43" i="12"/>
  <c r="E43" i="12"/>
  <c r="F39" i="12"/>
  <c r="E39" i="12"/>
  <c r="F38" i="12"/>
  <c r="E38" i="12"/>
  <c r="D38" i="12"/>
  <c r="D37" i="12"/>
  <c r="F32" i="12"/>
  <c r="E32" i="12"/>
  <c r="D32" i="12"/>
  <c r="F30" i="12"/>
  <c r="E30" i="12"/>
  <c r="F29" i="12"/>
  <c r="E29" i="12"/>
  <c r="F28" i="12"/>
  <c r="E28" i="12"/>
  <c r="F26" i="12"/>
  <c r="E26" i="12"/>
  <c r="D26" i="12"/>
  <c r="F24" i="12"/>
  <c r="E24" i="12"/>
  <c r="E23" i="12"/>
  <c r="D23" i="12"/>
  <c r="E22" i="12"/>
  <c r="D22" i="12"/>
  <c r="G21" i="12" l="1"/>
  <c r="G23" i="12"/>
  <c r="G24" i="12"/>
  <c r="G26" i="12"/>
  <c r="G27" i="12"/>
  <c r="G28" i="12"/>
  <c r="G29" i="12"/>
  <c r="G35" i="12"/>
  <c r="G40" i="12"/>
  <c r="G42" i="12"/>
  <c r="G43" i="12"/>
  <c r="G44" i="12"/>
  <c r="G45" i="12"/>
  <c r="G50" i="12"/>
  <c r="G51" i="12"/>
  <c r="G54" i="12"/>
  <c r="G57" i="12"/>
  <c r="G59" i="12"/>
  <c r="G60" i="12"/>
  <c r="G61" i="12"/>
  <c r="G62"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C50" i="12"/>
  <c r="C49" i="12"/>
  <c r="C48" i="12"/>
  <c r="C22" i="12"/>
  <c r="C23" i="12"/>
  <c r="C24" i="12"/>
  <c r="C26" i="12"/>
  <c r="C27" i="12"/>
  <c r="C28" i="12"/>
  <c r="C29" i="12"/>
  <c r="C30" i="12"/>
  <c r="C31" i="12"/>
  <c r="C32" i="12"/>
  <c r="C33" i="12"/>
  <c r="C34" i="12"/>
  <c r="C35" i="12"/>
  <c r="C36" i="12"/>
  <c r="C37" i="12"/>
  <c r="C38" i="12"/>
  <c r="C39" i="12"/>
  <c r="C40" i="12"/>
  <c r="C41" i="12"/>
  <c r="C42" i="12"/>
  <c r="C43" i="12"/>
  <c r="C44" i="12"/>
  <c r="C45" i="12"/>
  <c r="C46" i="12"/>
  <c r="C47" i="12"/>
  <c r="C21" i="12"/>
  <c r="M20" i="1" l="1"/>
  <c r="N13" i="1"/>
  <c r="N14" i="1"/>
  <c r="O14" i="1" s="1"/>
  <c r="P14" i="1" s="1"/>
  <c r="N15" i="1"/>
  <c r="O15" i="1" s="1"/>
  <c r="P15" i="1" s="1"/>
  <c r="N16" i="1"/>
  <c r="O16" i="1" s="1"/>
  <c r="P16" i="1" s="1"/>
  <c r="N17" i="1"/>
  <c r="N18" i="1"/>
  <c r="O18" i="1" s="1"/>
  <c r="P18" i="1" s="1"/>
  <c r="N19" i="1"/>
  <c r="O19" i="1" s="1"/>
  <c r="P19" i="1" s="1"/>
  <c r="N20" i="1"/>
  <c r="N21" i="1"/>
  <c r="N22" i="1"/>
  <c r="N23" i="1"/>
  <c r="O23" i="1" s="1"/>
  <c r="P23" i="1" s="1"/>
  <c r="N24" i="1"/>
  <c r="O24" i="1" s="1"/>
  <c r="P24" i="1" s="1"/>
  <c r="N25" i="1"/>
  <c r="O25" i="1" s="1"/>
  <c r="N26" i="1"/>
  <c r="O26" i="1" s="1"/>
  <c r="P26" i="1" s="1"/>
  <c r="N27" i="1"/>
  <c r="O27" i="1" s="1"/>
  <c r="P27" i="1" s="1"/>
  <c r="N28" i="1"/>
  <c r="N29" i="1"/>
  <c r="N12" i="1"/>
  <c r="O12" i="1" s="1"/>
  <c r="P12" i="1" s="1"/>
  <c r="T12" i="1" s="1"/>
  <c r="B12" i="1"/>
  <c r="Q10" i="3"/>
  <c r="R10" i="3"/>
  <c r="S10" i="3"/>
  <c r="T10" i="3"/>
  <c r="U10" i="3"/>
  <c r="V10" i="3"/>
  <c r="W10" i="3"/>
  <c r="Q11" i="3"/>
  <c r="R11" i="3"/>
  <c r="S11" i="3"/>
  <c r="T11" i="3"/>
  <c r="U11" i="3"/>
  <c r="V11" i="3"/>
  <c r="W11" i="3"/>
  <c r="Q12" i="3"/>
  <c r="R12" i="3"/>
  <c r="S12" i="3"/>
  <c r="T12" i="3"/>
  <c r="U12" i="3"/>
  <c r="V12" i="3"/>
  <c r="W12" i="3"/>
  <c r="Q13" i="3"/>
  <c r="R13" i="3"/>
  <c r="S13" i="3"/>
  <c r="T13" i="3"/>
  <c r="U13" i="3"/>
  <c r="V13" i="3"/>
  <c r="W13" i="3"/>
  <c r="Q14" i="3"/>
  <c r="R14" i="3"/>
  <c r="S14" i="3"/>
  <c r="T14" i="3"/>
  <c r="U14" i="3"/>
  <c r="V14" i="3"/>
  <c r="W14" i="3"/>
  <c r="Q15" i="3"/>
  <c r="R15" i="3"/>
  <c r="S15" i="3"/>
  <c r="T15" i="3"/>
  <c r="U15" i="3"/>
  <c r="V15" i="3"/>
  <c r="W15" i="3"/>
  <c r="Q26" i="3"/>
  <c r="R26" i="3"/>
  <c r="S26" i="3"/>
  <c r="T26" i="3"/>
  <c r="U26" i="3"/>
  <c r="V26" i="3"/>
  <c r="W26" i="3"/>
  <c r="C91" i="20"/>
  <c r="D91" i="20"/>
  <c r="E91" i="20"/>
  <c r="F91" i="20"/>
  <c r="C92" i="20"/>
  <c r="D92" i="20"/>
  <c r="E92" i="20"/>
  <c r="F92" i="20"/>
  <c r="R12" i="20"/>
  <c r="Q16" i="3"/>
  <c r="R16" i="3"/>
  <c r="S16" i="3"/>
  <c r="T16" i="3"/>
  <c r="U16" i="3"/>
  <c r="V16" i="3"/>
  <c r="W16" i="3"/>
  <c r="Q17" i="3"/>
  <c r="R17" i="3"/>
  <c r="S17" i="3"/>
  <c r="T17" i="3"/>
  <c r="U17" i="3"/>
  <c r="V17" i="3"/>
  <c r="W17" i="3"/>
  <c r="Q18" i="3"/>
  <c r="R18" i="3"/>
  <c r="S18" i="3"/>
  <c r="T18" i="3"/>
  <c r="U18" i="3"/>
  <c r="V18" i="3"/>
  <c r="W18" i="3"/>
  <c r="Q19" i="3"/>
  <c r="R19" i="3"/>
  <c r="S19" i="3"/>
  <c r="T19" i="3"/>
  <c r="U19" i="3"/>
  <c r="V19" i="3"/>
  <c r="W19" i="3"/>
  <c r="Q20" i="3"/>
  <c r="R20" i="3"/>
  <c r="S20" i="3"/>
  <c r="T20" i="3"/>
  <c r="U20" i="3"/>
  <c r="V20" i="3"/>
  <c r="W20" i="3"/>
  <c r="Q21" i="3"/>
  <c r="R21" i="3"/>
  <c r="S21" i="3"/>
  <c r="T21" i="3"/>
  <c r="U21" i="3"/>
  <c r="V21" i="3"/>
  <c r="W21" i="3"/>
  <c r="Q22" i="3"/>
  <c r="R22" i="3"/>
  <c r="S22" i="3"/>
  <c r="T22" i="3"/>
  <c r="U22" i="3"/>
  <c r="V22" i="3"/>
  <c r="W22" i="3"/>
  <c r="Q23" i="3"/>
  <c r="R23" i="3"/>
  <c r="S23" i="3"/>
  <c r="T23" i="3"/>
  <c r="U23" i="3"/>
  <c r="V23" i="3"/>
  <c r="W23" i="3"/>
  <c r="Q24" i="3"/>
  <c r="R24" i="3"/>
  <c r="S24" i="3"/>
  <c r="T24" i="3"/>
  <c r="U24" i="3"/>
  <c r="V24" i="3"/>
  <c r="W24" i="3"/>
  <c r="Q25" i="3"/>
  <c r="R25" i="3"/>
  <c r="S25" i="3"/>
  <c r="T25" i="3"/>
  <c r="U25" i="3"/>
  <c r="V25" i="3"/>
  <c r="W25" i="3"/>
  <c r="Q27" i="3"/>
  <c r="R27" i="3"/>
  <c r="S27" i="3"/>
  <c r="T27" i="3"/>
  <c r="U27" i="3"/>
  <c r="V27" i="3"/>
  <c r="W27" i="3"/>
  <c r="Q28" i="3"/>
  <c r="R28" i="3"/>
  <c r="S28" i="3"/>
  <c r="T28" i="3"/>
  <c r="U28" i="3"/>
  <c r="V28" i="3"/>
  <c r="W28" i="3"/>
  <c r="Q29" i="3"/>
  <c r="R29" i="3"/>
  <c r="S29" i="3"/>
  <c r="T29" i="3"/>
  <c r="U29" i="3"/>
  <c r="V29" i="3"/>
  <c r="W29" i="3"/>
  <c r="Q30" i="3"/>
  <c r="R30" i="3"/>
  <c r="S30" i="3"/>
  <c r="T30" i="3"/>
  <c r="U30" i="3"/>
  <c r="V30" i="3"/>
  <c r="W30" i="3"/>
  <c r="Q31" i="3"/>
  <c r="R31" i="3"/>
  <c r="S31" i="3"/>
  <c r="T31" i="3"/>
  <c r="U31" i="3"/>
  <c r="V31" i="3"/>
  <c r="W31" i="3"/>
  <c r="Q32" i="3"/>
  <c r="R32" i="3"/>
  <c r="S32" i="3"/>
  <c r="T32" i="3"/>
  <c r="U32" i="3"/>
  <c r="V32" i="3"/>
  <c r="W32" i="3"/>
  <c r="Q33" i="3"/>
  <c r="R33" i="3"/>
  <c r="S33" i="3"/>
  <c r="T33" i="3"/>
  <c r="U33" i="3"/>
  <c r="V33" i="3"/>
  <c r="W33" i="3"/>
  <c r="Q34" i="3"/>
  <c r="R34" i="3"/>
  <c r="S34" i="3"/>
  <c r="T34" i="3"/>
  <c r="U34" i="3"/>
  <c r="V34" i="3"/>
  <c r="W34" i="3"/>
  <c r="Q35" i="3"/>
  <c r="R35" i="3"/>
  <c r="S35" i="3"/>
  <c r="T35" i="3"/>
  <c r="U35" i="3"/>
  <c r="V35" i="3"/>
  <c r="W35" i="3"/>
  <c r="Q36" i="3"/>
  <c r="R36" i="3"/>
  <c r="S36" i="3"/>
  <c r="T36" i="3"/>
  <c r="U36" i="3"/>
  <c r="V36" i="3"/>
  <c r="W36" i="3"/>
  <c r="Q37" i="3"/>
  <c r="R37" i="3"/>
  <c r="S37" i="3"/>
  <c r="T37" i="3"/>
  <c r="U37" i="3"/>
  <c r="V37" i="3"/>
  <c r="W37" i="3"/>
  <c r="Q38" i="3"/>
  <c r="R38" i="3"/>
  <c r="S38" i="3"/>
  <c r="T38" i="3"/>
  <c r="U38" i="3"/>
  <c r="V38" i="3"/>
  <c r="W38" i="3"/>
  <c r="Q39" i="3"/>
  <c r="R39" i="3"/>
  <c r="S39" i="3"/>
  <c r="T39" i="3"/>
  <c r="U39" i="3"/>
  <c r="V39" i="3"/>
  <c r="W39" i="3"/>
  <c r="Q40" i="3"/>
  <c r="R40" i="3"/>
  <c r="S40" i="3"/>
  <c r="T40" i="3"/>
  <c r="U40" i="3"/>
  <c r="V40" i="3"/>
  <c r="W40" i="3"/>
  <c r="Q41" i="3"/>
  <c r="R41" i="3"/>
  <c r="S41" i="3"/>
  <c r="T41" i="3"/>
  <c r="U41" i="3"/>
  <c r="V41" i="3"/>
  <c r="W41" i="3"/>
  <c r="Q42" i="3"/>
  <c r="R42" i="3"/>
  <c r="S42" i="3"/>
  <c r="T42" i="3"/>
  <c r="U42" i="3"/>
  <c r="V42" i="3"/>
  <c r="W42" i="3"/>
  <c r="Q43" i="3"/>
  <c r="R43" i="3"/>
  <c r="S43" i="3"/>
  <c r="T43" i="3"/>
  <c r="U43" i="3"/>
  <c r="V43" i="3"/>
  <c r="W43" i="3"/>
  <c r="Q44" i="3"/>
  <c r="R44" i="3"/>
  <c r="S44" i="3"/>
  <c r="T44" i="3"/>
  <c r="U44" i="3"/>
  <c r="V44" i="3"/>
  <c r="W44" i="3"/>
  <c r="Q45" i="3"/>
  <c r="R45" i="3"/>
  <c r="S45" i="3"/>
  <c r="T45" i="3"/>
  <c r="U45" i="3"/>
  <c r="V45" i="3"/>
  <c r="W45" i="3"/>
  <c r="Q46" i="3"/>
  <c r="R46" i="3"/>
  <c r="S46" i="3"/>
  <c r="T46" i="3"/>
  <c r="U46" i="3"/>
  <c r="V46" i="3"/>
  <c r="W46" i="3"/>
  <c r="Q47" i="3"/>
  <c r="R47" i="3"/>
  <c r="S47" i="3"/>
  <c r="T47" i="3"/>
  <c r="U47" i="3"/>
  <c r="V47" i="3"/>
  <c r="W47" i="3"/>
  <c r="Q48" i="3"/>
  <c r="R48" i="3"/>
  <c r="S48" i="3"/>
  <c r="T48" i="3"/>
  <c r="U48" i="3"/>
  <c r="V48" i="3"/>
  <c r="W48" i="3"/>
  <c r="Q49" i="3"/>
  <c r="R49" i="3"/>
  <c r="S49" i="3"/>
  <c r="T49" i="3"/>
  <c r="U49" i="3"/>
  <c r="V49" i="3"/>
  <c r="W49" i="3"/>
  <c r="Q50" i="3"/>
  <c r="R50" i="3"/>
  <c r="S50" i="3"/>
  <c r="T50" i="3"/>
  <c r="U50" i="3"/>
  <c r="V50" i="3"/>
  <c r="W50" i="3"/>
  <c r="Q51" i="3"/>
  <c r="R51" i="3"/>
  <c r="S51" i="3"/>
  <c r="T51" i="3"/>
  <c r="U51" i="3"/>
  <c r="V51" i="3"/>
  <c r="W51" i="3"/>
  <c r="Q52" i="3"/>
  <c r="R52" i="3"/>
  <c r="S52" i="3"/>
  <c r="T52" i="3"/>
  <c r="U52" i="3"/>
  <c r="V52" i="3"/>
  <c r="W52" i="3"/>
  <c r="Q53" i="3"/>
  <c r="R53" i="3"/>
  <c r="S53" i="3"/>
  <c r="T53" i="3"/>
  <c r="U53" i="3"/>
  <c r="V53" i="3"/>
  <c r="W53" i="3"/>
  <c r="Q54" i="3"/>
  <c r="R54" i="3"/>
  <c r="S54" i="3"/>
  <c r="T54" i="3"/>
  <c r="U54" i="3"/>
  <c r="V54" i="3"/>
  <c r="W54" i="3"/>
  <c r="Q55" i="3"/>
  <c r="R55" i="3"/>
  <c r="S55" i="3"/>
  <c r="T55" i="3"/>
  <c r="U55" i="3"/>
  <c r="V55" i="3"/>
  <c r="W55" i="3"/>
  <c r="Q56" i="3"/>
  <c r="R56" i="3"/>
  <c r="S56" i="3"/>
  <c r="T56" i="3"/>
  <c r="U56" i="3"/>
  <c r="V56" i="3"/>
  <c r="W56" i="3"/>
  <c r="Q57" i="3"/>
  <c r="R57" i="3"/>
  <c r="S57" i="3"/>
  <c r="T57" i="3"/>
  <c r="U57" i="3"/>
  <c r="V57" i="3"/>
  <c r="W57" i="3"/>
  <c r="Q58" i="3"/>
  <c r="R58" i="3"/>
  <c r="S58" i="3"/>
  <c r="T58" i="3"/>
  <c r="U58" i="3"/>
  <c r="V58" i="3"/>
  <c r="W58" i="3"/>
  <c r="Q59" i="3"/>
  <c r="R59" i="3"/>
  <c r="S59" i="3"/>
  <c r="T59" i="3"/>
  <c r="U59" i="3"/>
  <c r="V59" i="3"/>
  <c r="W59" i="3"/>
  <c r="Q60" i="3"/>
  <c r="R60" i="3"/>
  <c r="S60" i="3"/>
  <c r="T60" i="3"/>
  <c r="U60" i="3"/>
  <c r="V60" i="3"/>
  <c r="W60" i="3"/>
  <c r="Q61" i="3"/>
  <c r="R61" i="3"/>
  <c r="S61" i="3"/>
  <c r="T61" i="3"/>
  <c r="U61" i="3"/>
  <c r="V61" i="3"/>
  <c r="W61" i="3"/>
  <c r="Q62" i="3"/>
  <c r="R62" i="3"/>
  <c r="S62" i="3"/>
  <c r="T62" i="3"/>
  <c r="U62" i="3"/>
  <c r="V62" i="3"/>
  <c r="W62" i="3"/>
  <c r="Q63" i="3"/>
  <c r="R63" i="3"/>
  <c r="S63" i="3"/>
  <c r="T63" i="3"/>
  <c r="U63" i="3"/>
  <c r="V63" i="3"/>
  <c r="W63" i="3"/>
  <c r="Q64" i="3"/>
  <c r="R64" i="3"/>
  <c r="S64" i="3"/>
  <c r="T64" i="3"/>
  <c r="U64" i="3"/>
  <c r="V64" i="3"/>
  <c r="W64" i="3"/>
  <c r="Q65" i="3"/>
  <c r="R65" i="3"/>
  <c r="S65" i="3"/>
  <c r="T65" i="3"/>
  <c r="U65" i="3"/>
  <c r="V65" i="3"/>
  <c r="W65" i="3"/>
  <c r="Q66" i="3"/>
  <c r="R66" i="3"/>
  <c r="S66" i="3"/>
  <c r="T66" i="3"/>
  <c r="U66" i="3"/>
  <c r="V66" i="3"/>
  <c r="W66" i="3"/>
  <c r="Q67" i="3"/>
  <c r="R67" i="3"/>
  <c r="S67" i="3"/>
  <c r="T67" i="3"/>
  <c r="U67" i="3"/>
  <c r="V67" i="3"/>
  <c r="W67" i="3"/>
  <c r="Q68" i="3"/>
  <c r="R68" i="3"/>
  <c r="S68" i="3"/>
  <c r="T68" i="3"/>
  <c r="U68" i="3"/>
  <c r="V68" i="3"/>
  <c r="W68" i="3"/>
  <c r="Q69" i="3"/>
  <c r="R69" i="3"/>
  <c r="S69" i="3"/>
  <c r="T69" i="3"/>
  <c r="U69" i="3"/>
  <c r="V69" i="3"/>
  <c r="W69" i="3"/>
  <c r="Q70" i="3"/>
  <c r="R70" i="3"/>
  <c r="S70" i="3"/>
  <c r="T70" i="3"/>
  <c r="U70" i="3"/>
  <c r="V70" i="3"/>
  <c r="W70" i="3"/>
  <c r="Q71" i="3"/>
  <c r="R71" i="3"/>
  <c r="S71" i="3"/>
  <c r="T71" i="3"/>
  <c r="U71" i="3"/>
  <c r="V71" i="3"/>
  <c r="W71" i="3"/>
  <c r="Q72" i="3"/>
  <c r="R72" i="3"/>
  <c r="S72" i="3"/>
  <c r="T72" i="3"/>
  <c r="U72" i="3"/>
  <c r="V72" i="3"/>
  <c r="W72" i="3"/>
  <c r="Q73" i="3"/>
  <c r="R73" i="3"/>
  <c r="S73" i="3"/>
  <c r="T73" i="3"/>
  <c r="U73" i="3"/>
  <c r="V73" i="3"/>
  <c r="W73" i="3"/>
  <c r="Q74" i="3"/>
  <c r="R74" i="3"/>
  <c r="S74" i="3"/>
  <c r="T74" i="3"/>
  <c r="U74" i="3"/>
  <c r="V74" i="3"/>
  <c r="W74" i="3"/>
  <c r="Q75" i="3"/>
  <c r="R75" i="3"/>
  <c r="S75" i="3"/>
  <c r="T75" i="3"/>
  <c r="U75" i="3"/>
  <c r="V75" i="3"/>
  <c r="W75" i="3"/>
  <c r="Q76" i="3"/>
  <c r="R76" i="3"/>
  <c r="S76" i="3"/>
  <c r="T76" i="3"/>
  <c r="U76" i="3"/>
  <c r="V76" i="3"/>
  <c r="W76" i="3"/>
  <c r="Q77" i="3"/>
  <c r="R77" i="3"/>
  <c r="S77" i="3"/>
  <c r="T77" i="3"/>
  <c r="U77" i="3"/>
  <c r="V77" i="3"/>
  <c r="W77" i="3"/>
  <c r="Q78" i="3"/>
  <c r="R78" i="3"/>
  <c r="S78" i="3"/>
  <c r="T78" i="3"/>
  <c r="U78" i="3"/>
  <c r="V78" i="3"/>
  <c r="W78" i="3"/>
  <c r="Q79" i="3"/>
  <c r="R79" i="3"/>
  <c r="S79" i="3"/>
  <c r="T79" i="3"/>
  <c r="U79" i="3"/>
  <c r="V79" i="3"/>
  <c r="W79" i="3"/>
  <c r="Q80" i="3"/>
  <c r="R80" i="3"/>
  <c r="S80" i="3"/>
  <c r="T80" i="3"/>
  <c r="U80" i="3"/>
  <c r="V80" i="3"/>
  <c r="W80" i="3"/>
  <c r="Q81" i="3"/>
  <c r="R81" i="3"/>
  <c r="S81" i="3"/>
  <c r="T81" i="3"/>
  <c r="U81" i="3"/>
  <c r="V81" i="3"/>
  <c r="W81" i="3"/>
  <c r="Q82" i="3"/>
  <c r="R82" i="3"/>
  <c r="S82" i="3"/>
  <c r="T82" i="3"/>
  <c r="U82" i="3"/>
  <c r="V82" i="3"/>
  <c r="W82" i="3"/>
  <c r="Q83" i="3"/>
  <c r="R83" i="3"/>
  <c r="S83" i="3"/>
  <c r="T83" i="3"/>
  <c r="U83" i="3"/>
  <c r="V83" i="3"/>
  <c r="W83" i="3"/>
  <c r="Q84" i="3"/>
  <c r="R84" i="3"/>
  <c r="S84" i="3"/>
  <c r="T84" i="3"/>
  <c r="U84" i="3"/>
  <c r="V84" i="3"/>
  <c r="W84" i="3"/>
  <c r="Q85" i="3"/>
  <c r="R85" i="3"/>
  <c r="S85" i="3"/>
  <c r="T85" i="3"/>
  <c r="U85" i="3"/>
  <c r="V85" i="3"/>
  <c r="W85" i="3"/>
  <c r="Q86" i="3"/>
  <c r="R86" i="3"/>
  <c r="S86" i="3"/>
  <c r="T86" i="3"/>
  <c r="U86" i="3"/>
  <c r="V86" i="3"/>
  <c r="W86" i="3"/>
  <c r="Q87" i="3"/>
  <c r="R87" i="3"/>
  <c r="S87" i="3"/>
  <c r="T87" i="3"/>
  <c r="U87" i="3"/>
  <c r="V87" i="3"/>
  <c r="W87" i="3"/>
  <c r="Q88" i="3"/>
  <c r="R88" i="3"/>
  <c r="S88" i="3"/>
  <c r="T88" i="3"/>
  <c r="U88" i="3"/>
  <c r="V88" i="3"/>
  <c r="W88" i="3"/>
  <c r="J91" i="20"/>
  <c r="K91" i="20" s="1"/>
  <c r="J92" i="20"/>
  <c r="K92" i="20" s="1"/>
  <c r="M23" i="1"/>
  <c r="K23" i="1"/>
  <c r="O22" i="1"/>
  <c r="P22" i="1" s="1"/>
  <c r="M22" i="1"/>
  <c r="K22" i="1"/>
  <c r="R21" i="20"/>
  <c r="S21" i="20" s="1"/>
  <c r="P21" i="20"/>
  <c r="N21" i="20"/>
  <c r="R20" i="20"/>
  <c r="S20" i="20" s="1"/>
  <c r="P20" i="20"/>
  <c r="N20" i="20"/>
  <c r="G55" i="12"/>
  <c r="H95" i="12"/>
  <c r="G53" i="12"/>
  <c r="I57" i="12"/>
  <c r="G56" i="12"/>
  <c r="I56" i="12" s="1"/>
  <c r="G49" i="12"/>
  <c r="I49" i="12" s="1"/>
  <c r="G46" i="12"/>
  <c r="I46" i="12" s="1"/>
  <c r="G39" i="12"/>
  <c r="I39" i="12" s="1"/>
  <c r="G37" i="12"/>
  <c r="I37" i="12" s="1"/>
  <c r="G30" i="12"/>
  <c r="I30" i="12" s="1"/>
  <c r="I29" i="12"/>
  <c r="I24" i="12"/>
  <c r="I19" i="12"/>
  <c r="G17" i="12"/>
  <c r="I17" i="12" s="1"/>
  <c r="G16" i="12"/>
  <c r="I16" i="12" s="1"/>
  <c r="G15" i="12"/>
  <c r="I15" i="12" s="1"/>
  <c r="G13" i="12"/>
  <c r="I13" i="12" s="1"/>
  <c r="G14" i="12"/>
  <c r="I14" i="12" s="1"/>
  <c r="I28" i="12"/>
  <c r="I40" i="12"/>
  <c r="I43" i="12"/>
  <c r="I54" i="12"/>
  <c r="I60" i="12"/>
  <c r="I65" i="12"/>
  <c r="I66" i="12"/>
  <c r="I71" i="12"/>
  <c r="I79" i="12"/>
  <c r="I81" i="12"/>
  <c r="I84" i="12"/>
  <c r="I87" i="12"/>
  <c r="I89" i="12"/>
  <c r="I62" i="12"/>
  <c r="I64" i="12"/>
  <c r="I70" i="12"/>
  <c r="I80" i="12"/>
  <c r="I88" i="12"/>
  <c r="I45" i="12"/>
  <c r="I61" i="12"/>
  <c r="I85" i="12"/>
  <c r="I44" i="12"/>
  <c r="I93" i="12"/>
  <c r="I86" i="12"/>
  <c r="I35" i="12"/>
  <c r="I92" i="12"/>
  <c r="D6" i="13"/>
  <c r="H6" i="13" s="1"/>
  <c r="I26" i="12"/>
  <c r="I27" i="12"/>
  <c r="I50" i="12"/>
  <c r="I59" i="12"/>
  <c r="I67" i="12"/>
  <c r="I73" i="12"/>
  <c r="I75" i="12"/>
  <c r="I83" i="12"/>
  <c r="I91" i="12"/>
  <c r="R11" i="20"/>
  <c r="S11" i="20" s="1"/>
  <c r="W9" i="3"/>
  <c r="V9" i="3"/>
  <c r="U9" i="3"/>
  <c r="T9" i="3"/>
  <c r="S9" i="3"/>
  <c r="R9" i="3"/>
  <c r="Q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F44" i="3"/>
  <c r="L44" i="3"/>
  <c r="P44" i="3"/>
  <c r="F45" i="3"/>
  <c r="L45" i="3"/>
  <c r="P45" i="3"/>
  <c r="F46" i="3"/>
  <c r="L46" i="3"/>
  <c r="P46" i="3"/>
  <c r="F47" i="3"/>
  <c r="L47" i="3"/>
  <c r="P47" i="3"/>
  <c r="F48" i="3"/>
  <c r="L48" i="3"/>
  <c r="P48" i="3"/>
  <c r="F49" i="3"/>
  <c r="L49" i="3"/>
  <c r="P49" i="3"/>
  <c r="F50" i="3"/>
  <c r="L50" i="3"/>
  <c r="P50" i="3"/>
  <c r="F51" i="3"/>
  <c r="L51" i="3"/>
  <c r="P51" i="3"/>
  <c r="F52" i="3"/>
  <c r="L52" i="3"/>
  <c r="P52" i="3"/>
  <c r="F53" i="3"/>
  <c r="L53" i="3"/>
  <c r="P53" i="3"/>
  <c r="F54" i="3"/>
  <c r="L54" i="3"/>
  <c r="P54" i="3"/>
  <c r="F55" i="3"/>
  <c r="L55" i="3"/>
  <c r="P55" i="3"/>
  <c r="F56" i="3"/>
  <c r="L56" i="3"/>
  <c r="P56" i="3"/>
  <c r="F57" i="3"/>
  <c r="L57" i="3"/>
  <c r="P57" i="3"/>
  <c r="F58" i="3"/>
  <c r="L58" i="3"/>
  <c r="P58" i="3"/>
  <c r="F59" i="3"/>
  <c r="L59" i="3"/>
  <c r="P59" i="3"/>
  <c r="F60" i="3"/>
  <c r="L60" i="3"/>
  <c r="P60" i="3"/>
  <c r="F61" i="3"/>
  <c r="L61" i="3"/>
  <c r="P61" i="3"/>
  <c r="F62" i="3"/>
  <c r="L62" i="3"/>
  <c r="P62" i="3"/>
  <c r="F63" i="3"/>
  <c r="L63" i="3"/>
  <c r="P63" i="3"/>
  <c r="F64" i="3"/>
  <c r="L64" i="3"/>
  <c r="P64" i="3"/>
  <c r="F65" i="3"/>
  <c r="L65" i="3"/>
  <c r="P65" i="3"/>
  <c r="F66" i="3"/>
  <c r="L66" i="3"/>
  <c r="P66" i="3"/>
  <c r="F67" i="3"/>
  <c r="L67" i="3"/>
  <c r="P67" i="3"/>
  <c r="F68" i="3"/>
  <c r="L68" i="3"/>
  <c r="P68" i="3"/>
  <c r="F69" i="3"/>
  <c r="L69" i="3"/>
  <c r="P69" i="3"/>
  <c r="F70" i="3"/>
  <c r="L70" i="3"/>
  <c r="P70" i="3"/>
  <c r="F71" i="3"/>
  <c r="L71" i="3"/>
  <c r="P71" i="3"/>
  <c r="F72" i="3"/>
  <c r="L72" i="3"/>
  <c r="P72" i="3"/>
  <c r="F73" i="3"/>
  <c r="L73" i="3"/>
  <c r="P73" i="3"/>
  <c r="F74" i="3"/>
  <c r="L74" i="3"/>
  <c r="P74" i="3"/>
  <c r="F75" i="3"/>
  <c r="L75" i="3"/>
  <c r="P75" i="3"/>
  <c r="F76" i="3"/>
  <c r="L76" i="3"/>
  <c r="P76" i="3"/>
  <c r="F77" i="3"/>
  <c r="L77" i="3"/>
  <c r="P77" i="3"/>
  <c r="F78" i="3"/>
  <c r="L78" i="3"/>
  <c r="P78" i="3"/>
  <c r="F79" i="3"/>
  <c r="L79" i="3"/>
  <c r="P79" i="3"/>
  <c r="F80" i="3"/>
  <c r="L80" i="3"/>
  <c r="P80" i="3"/>
  <c r="F81" i="3"/>
  <c r="L81" i="3"/>
  <c r="P81" i="3"/>
  <c r="F82" i="3"/>
  <c r="L82" i="3"/>
  <c r="P82" i="3"/>
  <c r="F83" i="3"/>
  <c r="L83" i="3"/>
  <c r="P83" i="3"/>
  <c r="F84" i="3"/>
  <c r="L84" i="3"/>
  <c r="P84" i="3"/>
  <c r="F85" i="3"/>
  <c r="L85" i="3"/>
  <c r="P85" i="3"/>
  <c r="F86" i="3"/>
  <c r="L86" i="3"/>
  <c r="P86" i="3"/>
  <c r="F87" i="3"/>
  <c r="L87" i="3"/>
  <c r="P87" i="3"/>
  <c r="F88" i="3"/>
  <c r="L88" i="3"/>
  <c r="P88" i="3"/>
  <c r="A9" i="3"/>
  <c r="N48" i="20"/>
  <c r="P48" i="20"/>
  <c r="R48" i="20"/>
  <c r="S48" i="20" s="1"/>
  <c r="N49" i="20"/>
  <c r="P49" i="20"/>
  <c r="R49" i="20"/>
  <c r="S49" i="20" s="1"/>
  <c r="N50" i="20"/>
  <c r="P50" i="20"/>
  <c r="R50" i="20"/>
  <c r="S50" i="20" s="1"/>
  <c r="N51" i="20"/>
  <c r="P51" i="20"/>
  <c r="R51" i="20"/>
  <c r="S51" i="20" s="1"/>
  <c r="N52" i="20"/>
  <c r="P52" i="20"/>
  <c r="R52" i="20"/>
  <c r="S52" i="20" s="1"/>
  <c r="N53" i="20"/>
  <c r="P53" i="20"/>
  <c r="R53" i="20"/>
  <c r="S53" i="20" s="1"/>
  <c r="N54" i="20"/>
  <c r="P54" i="20"/>
  <c r="R54" i="20"/>
  <c r="S54" i="20" s="1"/>
  <c r="N55" i="20"/>
  <c r="P55" i="20"/>
  <c r="R55" i="20"/>
  <c r="S55" i="20" s="1"/>
  <c r="N56" i="20"/>
  <c r="P56" i="20"/>
  <c r="R56" i="20"/>
  <c r="S56" i="20" s="1"/>
  <c r="N57" i="20"/>
  <c r="P57" i="20"/>
  <c r="R57" i="20"/>
  <c r="S57" i="20" s="1"/>
  <c r="N58" i="20"/>
  <c r="P58" i="20"/>
  <c r="R58" i="20"/>
  <c r="S58" i="20" s="1"/>
  <c r="N59" i="20"/>
  <c r="P59" i="20"/>
  <c r="R59" i="20"/>
  <c r="S59" i="20" s="1"/>
  <c r="N60" i="20"/>
  <c r="P60" i="20"/>
  <c r="R60" i="20"/>
  <c r="S60" i="20" s="1"/>
  <c r="N61" i="20"/>
  <c r="P61" i="20"/>
  <c r="R61" i="20"/>
  <c r="S61" i="20" s="1"/>
  <c r="N62" i="20"/>
  <c r="P62" i="20"/>
  <c r="R62" i="20"/>
  <c r="S62" i="20" s="1"/>
  <c r="N63" i="20"/>
  <c r="P63" i="20"/>
  <c r="R63" i="20"/>
  <c r="S63" i="20" s="1"/>
  <c r="N64" i="20"/>
  <c r="P64" i="20"/>
  <c r="R64" i="20"/>
  <c r="S64" i="20" s="1"/>
  <c r="N65" i="20"/>
  <c r="P65" i="20"/>
  <c r="R65" i="20"/>
  <c r="S65" i="20" s="1"/>
  <c r="N66" i="20"/>
  <c r="P66" i="20"/>
  <c r="R66" i="20"/>
  <c r="S66" i="20" s="1"/>
  <c r="N67" i="20"/>
  <c r="P67" i="20"/>
  <c r="R67" i="20"/>
  <c r="S67" i="20" s="1"/>
  <c r="N68" i="20"/>
  <c r="P68" i="20"/>
  <c r="R68" i="20"/>
  <c r="S68" i="20" s="1"/>
  <c r="N69" i="20"/>
  <c r="P69" i="20"/>
  <c r="R69" i="20"/>
  <c r="S69" i="20" s="1"/>
  <c r="N70" i="20"/>
  <c r="P70" i="20"/>
  <c r="R70" i="20"/>
  <c r="S70" i="20" s="1"/>
  <c r="N71" i="20"/>
  <c r="P71" i="20"/>
  <c r="R71" i="20"/>
  <c r="S71" i="20" s="1"/>
  <c r="N72" i="20"/>
  <c r="P72" i="20"/>
  <c r="R72" i="20"/>
  <c r="S72" i="20" s="1"/>
  <c r="N73" i="20"/>
  <c r="P73" i="20"/>
  <c r="R73" i="20"/>
  <c r="S73" i="20" s="1"/>
  <c r="N74" i="20"/>
  <c r="P74" i="20"/>
  <c r="R74" i="20"/>
  <c r="S74" i="20" s="1"/>
  <c r="N75" i="20"/>
  <c r="P75" i="20"/>
  <c r="R75" i="20"/>
  <c r="S75" i="20" s="1"/>
  <c r="N76" i="20"/>
  <c r="P76" i="20"/>
  <c r="R76" i="20"/>
  <c r="S76" i="20" s="1"/>
  <c r="N77" i="20"/>
  <c r="P77" i="20"/>
  <c r="R77" i="20"/>
  <c r="S77" i="20" s="1"/>
  <c r="N78" i="20"/>
  <c r="P78" i="20"/>
  <c r="R78" i="20"/>
  <c r="S78" i="20" s="1"/>
  <c r="N79" i="20"/>
  <c r="P79" i="20"/>
  <c r="R79" i="20"/>
  <c r="S79" i="20" s="1"/>
  <c r="N80" i="20"/>
  <c r="P80" i="20"/>
  <c r="R80" i="20"/>
  <c r="S80" i="20" s="1"/>
  <c r="N81" i="20"/>
  <c r="P81" i="20"/>
  <c r="R81" i="20"/>
  <c r="S81" i="20" s="1"/>
  <c r="N82" i="20"/>
  <c r="P82" i="20"/>
  <c r="R82" i="20"/>
  <c r="S82" i="20" s="1"/>
  <c r="N83" i="20"/>
  <c r="P83" i="20"/>
  <c r="R83" i="20"/>
  <c r="S83" i="20" s="1"/>
  <c r="N84" i="20"/>
  <c r="P84" i="20"/>
  <c r="R84" i="20"/>
  <c r="S84" i="20" s="1"/>
  <c r="N85" i="20"/>
  <c r="P85" i="20"/>
  <c r="R85" i="20"/>
  <c r="S85" i="20" s="1"/>
  <c r="N86" i="20"/>
  <c r="P86" i="20"/>
  <c r="R86" i="20"/>
  <c r="S86" i="20" s="1"/>
  <c r="N87" i="20"/>
  <c r="P87" i="20"/>
  <c r="R87" i="20"/>
  <c r="S87" i="20" s="1"/>
  <c r="N88" i="20"/>
  <c r="P88" i="20"/>
  <c r="R88" i="20"/>
  <c r="S88" i="20" s="1"/>
  <c r="N89" i="20"/>
  <c r="P89" i="20"/>
  <c r="R89" i="20"/>
  <c r="S89" i="20" s="1"/>
  <c r="N90" i="20"/>
  <c r="P90" i="20"/>
  <c r="R90" i="20"/>
  <c r="S90" i="20" s="1"/>
  <c r="N91" i="20"/>
  <c r="P91" i="20"/>
  <c r="R91" i="20"/>
  <c r="S91" i="20" s="1"/>
  <c r="N92" i="20"/>
  <c r="P92" i="20"/>
  <c r="R92" i="20"/>
  <c r="S92" i="20" s="1"/>
  <c r="P33" i="3"/>
  <c r="L33" i="3"/>
  <c r="F33" i="3"/>
  <c r="P32" i="3"/>
  <c r="L32" i="3"/>
  <c r="F32" i="3"/>
  <c r="P31" i="3"/>
  <c r="L31" i="3"/>
  <c r="F31" i="3"/>
  <c r="P30" i="3"/>
  <c r="L30" i="3"/>
  <c r="F30" i="3"/>
  <c r="P29" i="3"/>
  <c r="P28" i="3"/>
  <c r="P27" i="3"/>
  <c r="P26" i="3"/>
  <c r="P25" i="3"/>
  <c r="P24" i="3"/>
  <c r="P17" i="3"/>
  <c r="P16" i="3"/>
  <c r="P15" i="3"/>
  <c r="P14" i="3"/>
  <c r="P13" i="3"/>
  <c r="P12" i="3"/>
  <c r="P11" i="3"/>
  <c r="P10" i="3"/>
  <c r="P35" i="3"/>
  <c r="L35" i="3"/>
  <c r="F35" i="3"/>
  <c r="P34" i="3"/>
  <c r="L34" i="3"/>
  <c r="F34" i="3"/>
  <c r="P23" i="3"/>
  <c r="P22" i="3"/>
  <c r="P21" i="3"/>
  <c r="P20" i="3"/>
  <c r="P19" i="3"/>
  <c r="P18" i="3"/>
  <c r="P43" i="3"/>
  <c r="L43" i="3"/>
  <c r="F43" i="3"/>
  <c r="P42" i="3"/>
  <c r="L42" i="3"/>
  <c r="F42" i="3"/>
  <c r="P41" i="3"/>
  <c r="L41" i="3"/>
  <c r="F41" i="3"/>
  <c r="P40" i="3"/>
  <c r="L40" i="3"/>
  <c r="F40" i="3"/>
  <c r="P39" i="3"/>
  <c r="L39" i="3"/>
  <c r="F39" i="3"/>
  <c r="P38" i="3"/>
  <c r="L38" i="3"/>
  <c r="F38" i="3"/>
  <c r="P37" i="3"/>
  <c r="L37" i="3"/>
  <c r="F37" i="3"/>
  <c r="P36" i="3"/>
  <c r="L36" i="3"/>
  <c r="F36" i="3"/>
  <c r="P9" i="3"/>
  <c r="N47" i="20"/>
  <c r="P47" i="20"/>
  <c r="R47" i="20"/>
  <c r="S47" i="20" s="1"/>
  <c r="N46" i="20"/>
  <c r="P46" i="20"/>
  <c r="R46" i="20"/>
  <c r="S46" i="20" s="1"/>
  <c r="N45" i="20"/>
  <c r="P45" i="20"/>
  <c r="R45" i="20"/>
  <c r="S45" i="20" s="1"/>
  <c r="N44" i="20"/>
  <c r="P44" i="20"/>
  <c r="R44" i="20"/>
  <c r="S44" i="20" s="1"/>
  <c r="N43" i="20"/>
  <c r="P43" i="20"/>
  <c r="R43" i="20"/>
  <c r="S43" i="20" s="1"/>
  <c r="N42" i="20"/>
  <c r="P42" i="20"/>
  <c r="R42" i="20"/>
  <c r="S42" i="20" s="1"/>
  <c r="N41" i="20"/>
  <c r="P41" i="20"/>
  <c r="R41" i="20"/>
  <c r="S41" i="20" s="1"/>
  <c r="N40" i="20"/>
  <c r="P40" i="20"/>
  <c r="R40" i="20"/>
  <c r="S40" i="20" s="1"/>
  <c r="N39" i="20"/>
  <c r="P39" i="20"/>
  <c r="R39" i="20"/>
  <c r="S39" i="20" s="1"/>
  <c r="N38" i="20"/>
  <c r="P38" i="20"/>
  <c r="R38" i="20"/>
  <c r="S38" i="20" s="1"/>
  <c r="N37" i="20"/>
  <c r="P37" i="20"/>
  <c r="R37" i="20"/>
  <c r="S37" i="20" s="1"/>
  <c r="N36" i="20"/>
  <c r="P36" i="20"/>
  <c r="R36" i="20"/>
  <c r="S36" i="20" s="1"/>
  <c r="N35" i="20"/>
  <c r="P35" i="20"/>
  <c r="R35" i="20"/>
  <c r="S35" i="20" s="1"/>
  <c r="N34" i="20"/>
  <c r="P34" i="20"/>
  <c r="R34" i="20"/>
  <c r="S34" i="20" s="1"/>
  <c r="N33" i="20"/>
  <c r="P33" i="20"/>
  <c r="R33" i="20"/>
  <c r="S33" i="20" s="1"/>
  <c r="N32" i="20"/>
  <c r="P32" i="20"/>
  <c r="R32" i="20"/>
  <c r="S32" i="20" s="1"/>
  <c r="N31" i="20"/>
  <c r="P31" i="20"/>
  <c r="R31" i="20"/>
  <c r="S31" i="20" s="1"/>
  <c r="N30" i="20"/>
  <c r="P30" i="20"/>
  <c r="R30" i="20"/>
  <c r="S30" i="20" s="1"/>
  <c r="N29" i="20"/>
  <c r="P29" i="20"/>
  <c r="R29" i="20"/>
  <c r="S29" i="20" s="1"/>
  <c r="N28" i="20"/>
  <c r="P28" i="20"/>
  <c r="R28" i="20"/>
  <c r="S28" i="20" s="1"/>
  <c r="N27" i="20"/>
  <c r="P27" i="20"/>
  <c r="R27" i="20"/>
  <c r="S27" i="20" s="1"/>
  <c r="N26" i="20"/>
  <c r="P26" i="20"/>
  <c r="R26" i="20"/>
  <c r="S26" i="20" s="1"/>
  <c r="N25" i="20"/>
  <c r="P25" i="20"/>
  <c r="R25" i="20"/>
  <c r="S25" i="20" s="1"/>
  <c r="N24" i="20"/>
  <c r="P24" i="20"/>
  <c r="R24" i="20"/>
  <c r="S24" i="20" s="1"/>
  <c r="N23" i="20"/>
  <c r="P23" i="20"/>
  <c r="R23" i="20"/>
  <c r="S23" i="20" s="1"/>
  <c r="N22" i="20"/>
  <c r="P22" i="20"/>
  <c r="R22" i="20"/>
  <c r="S22" i="20" s="1"/>
  <c r="N19" i="20"/>
  <c r="P19" i="20"/>
  <c r="R19" i="20"/>
  <c r="S19" i="20" s="1"/>
  <c r="N18" i="20"/>
  <c r="P18" i="20"/>
  <c r="R18" i="20"/>
  <c r="S18" i="20" s="1"/>
  <c r="N17" i="20"/>
  <c r="P17" i="20"/>
  <c r="R17" i="20"/>
  <c r="S17" i="20" s="1"/>
  <c r="N16" i="20"/>
  <c r="P16" i="20"/>
  <c r="R16" i="20"/>
  <c r="S16" i="20" s="1"/>
  <c r="N15" i="20"/>
  <c r="P15" i="20"/>
  <c r="R15" i="20"/>
  <c r="S15" i="20" s="1"/>
  <c r="N14" i="20"/>
  <c r="P14" i="20"/>
  <c r="R14" i="20"/>
  <c r="S14" i="20" s="1"/>
  <c r="N13" i="20"/>
  <c r="P13" i="20"/>
  <c r="R13" i="20"/>
  <c r="S13" i="20" s="1"/>
  <c r="N12" i="20"/>
  <c r="P12" i="20"/>
  <c r="S12" i="20"/>
  <c r="N11" i="20"/>
  <c r="P11" i="20"/>
  <c r="D33" i="13"/>
  <c r="B18" i="13"/>
  <c r="E18" i="13"/>
  <c r="I42" i="12"/>
  <c r="I51" i="12"/>
  <c r="I63" i="12"/>
  <c r="I68" i="12"/>
  <c r="I69" i="12"/>
  <c r="I72" i="12"/>
  <c r="I74" i="12"/>
  <c r="I76" i="12"/>
  <c r="I77" i="12"/>
  <c r="I78" i="12"/>
  <c r="I82" i="12"/>
  <c r="I90" i="12"/>
  <c r="I94" i="12"/>
  <c r="G9" i="13"/>
  <c r="D9" i="13"/>
  <c r="D7" i="13"/>
  <c r="G7" i="13"/>
  <c r="D8" i="13"/>
  <c r="D10" i="13"/>
  <c r="D11" i="13"/>
  <c r="D12" i="13"/>
  <c r="G12" i="13"/>
  <c r="D13" i="13"/>
  <c r="G13" i="13"/>
  <c r="D14" i="13"/>
  <c r="D15" i="13"/>
  <c r="D16" i="13"/>
  <c r="G16" i="13"/>
  <c r="D17" i="13"/>
  <c r="G8" i="13"/>
  <c r="G10" i="13"/>
  <c r="G11" i="13"/>
  <c r="G14" i="13"/>
  <c r="G15" i="13"/>
  <c r="G17" i="13"/>
  <c r="G18" i="12"/>
  <c r="I18" i="12" s="1"/>
  <c r="I20" i="12"/>
  <c r="I21" i="12"/>
  <c r="I23" i="12"/>
  <c r="K13" i="1"/>
  <c r="M13" i="1"/>
  <c r="O13" i="1"/>
  <c r="P13" i="1" s="1"/>
  <c r="K12" i="1"/>
  <c r="Q12" i="1" s="1"/>
  <c r="M12" i="1"/>
  <c r="K14" i="1"/>
  <c r="Q14" i="1" s="1"/>
  <c r="M14" i="1"/>
  <c r="K15" i="1"/>
  <c r="M15" i="1"/>
  <c r="K16" i="1"/>
  <c r="M16" i="1"/>
  <c r="K17" i="1"/>
  <c r="Q17" i="1" s="1"/>
  <c r="M17" i="1"/>
  <c r="O17" i="1"/>
  <c r="P17" i="1" s="1"/>
  <c r="K18" i="1"/>
  <c r="Q18" i="1" s="1"/>
  <c r="M18" i="1"/>
  <c r="K19" i="1"/>
  <c r="Q19" i="1" s="1"/>
  <c r="M19" i="1"/>
  <c r="K20" i="1"/>
  <c r="O20" i="1"/>
  <c r="P20" i="1" s="1"/>
  <c r="K21" i="1"/>
  <c r="M21" i="1"/>
  <c r="O21" i="1"/>
  <c r="P21" i="1" s="1"/>
  <c r="K24" i="1"/>
  <c r="M24" i="1"/>
  <c r="K25" i="1"/>
  <c r="M25" i="1"/>
  <c r="P25" i="1"/>
  <c r="K26" i="1"/>
  <c r="M26" i="1"/>
  <c r="K27" i="1"/>
  <c r="M27" i="1"/>
  <c r="K28" i="1"/>
  <c r="M28" i="1"/>
  <c r="O28" i="1"/>
  <c r="P28" i="1" s="1"/>
  <c r="K29" i="1"/>
  <c r="M29" i="1"/>
  <c r="O29" i="1"/>
  <c r="P29" i="1" s="1"/>
  <c r="K30" i="1"/>
  <c r="M30" i="1"/>
  <c r="O30" i="1"/>
  <c r="P30" i="1" s="1"/>
  <c r="K31" i="1"/>
  <c r="M31" i="1"/>
  <c r="O31" i="1"/>
  <c r="P31" i="1" s="1"/>
  <c r="K32" i="1"/>
  <c r="M32" i="1"/>
  <c r="O32" i="1"/>
  <c r="P32" i="1" s="1"/>
  <c r="K33" i="1"/>
  <c r="M33" i="1"/>
  <c r="O33" i="1"/>
  <c r="P33" i="1" s="1"/>
  <c r="K34" i="1"/>
  <c r="M34" i="1"/>
  <c r="O34" i="1"/>
  <c r="P34" i="1" s="1"/>
  <c r="K35" i="1"/>
  <c r="M35" i="1"/>
  <c r="O35" i="1"/>
  <c r="P35" i="1" s="1"/>
  <c r="J39" i="13"/>
  <c r="K39" i="13" s="1"/>
  <c r="M39" i="13" s="1"/>
  <c r="N39" i="13" s="1"/>
  <c r="J41" i="13"/>
  <c r="K41" i="13" s="1"/>
  <c r="M41" i="13" s="1"/>
  <c r="N41" i="13" s="1"/>
  <c r="J40" i="13"/>
  <c r="K40" i="13" s="1"/>
  <c r="M40" i="13" s="1"/>
  <c r="N40" i="13" s="1"/>
  <c r="J42" i="13"/>
  <c r="K42" i="13" s="1"/>
  <c r="M42" i="13" s="1"/>
  <c r="N42" i="13" s="1"/>
  <c r="I53" i="12"/>
  <c r="Y9" i="3" l="1"/>
  <c r="D11" i="20" s="1"/>
  <c r="D12" i="1" s="1"/>
  <c r="AA67" i="3"/>
  <c r="F69" i="20" s="1"/>
  <c r="X58" i="3"/>
  <c r="C60" i="20" s="1"/>
  <c r="AA34" i="3"/>
  <c r="F36" i="20" s="1"/>
  <c r="Y66" i="3"/>
  <c r="D68" i="20" s="1"/>
  <c r="H8" i="13"/>
  <c r="X87" i="3"/>
  <c r="C89" i="20" s="1"/>
  <c r="Z83" i="3"/>
  <c r="E85" i="20" s="1"/>
  <c r="Z79" i="3"/>
  <c r="E81" i="20" s="1"/>
  <c r="X71" i="3"/>
  <c r="C73" i="20" s="1"/>
  <c r="Z67" i="3"/>
  <c r="E69" i="20" s="1"/>
  <c r="Y47" i="3"/>
  <c r="D49" i="20" s="1"/>
  <c r="Z33" i="3"/>
  <c r="E35" i="20" s="1"/>
  <c r="AA31" i="3"/>
  <c r="F33" i="20" s="1"/>
  <c r="F34" i="1" s="1"/>
  <c r="X88" i="3"/>
  <c r="C90" i="20" s="1"/>
  <c r="X85" i="3"/>
  <c r="C87" i="20" s="1"/>
  <c r="Z81" i="3"/>
  <c r="E83" i="20" s="1"/>
  <c r="AA78" i="3"/>
  <c r="F80" i="20" s="1"/>
  <c r="AA72" i="3"/>
  <c r="F74" i="20" s="1"/>
  <c r="AA49" i="3"/>
  <c r="F51" i="20" s="1"/>
  <c r="Y65" i="3"/>
  <c r="D67" i="20" s="1"/>
  <c r="Z61" i="3"/>
  <c r="E63" i="20" s="1"/>
  <c r="X56" i="3"/>
  <c r="C58" i="20" s="1"/>
  <c r="Y54" i="3"/>
  <c r="D56" i="20" s="1"/>
  <c r="Z53" i="3"/>
  <c r="E55" i="20" s="1"/>
  <c r="AA52" i="3"/>
  <c r="F54" i="20" s="1"/>
  <c r="X46" i="3"/>
  <c r="C48" i="20" s="1"/>
  <c r="Y45" i="3"/>
  <c r="D47" i="20" s="1"/>
  <c r="X42" i="3"/>
  <c r="C44" i="20" s="1"/>
  <c r="X41" i="3"/>
  <c r="C43" i="20" s="1"/>
  <c r="X74" i="3"/>
  <c r="C76" i="20" s="1"/>
  <c r="X45" i="3"/>
  <c r="C47" i="20" s="1"/>
  <c r="X81" i="3"/>
  <c r="C83" i="20" s="1"/>
  <c r="Z87" i="3"/>
  <c r="E89" i="20" s="1"/>
  <c r="X53" i="3"/>
  <c r="C55" i="20" s="1"/>
  <c r="AA88" i="3"/>
  <c r="F90" i="20" s="1"/>
  <c r="Z52" i="3"/>
  <c r="E54" i="20" s="1"/>
  <c r="Y46" i="3"/>
  <c r="D48" i="20" s="1"/>
  <c r="Y41" i="3"/>
  <c r="D43" i="20" s="1"/>
  <c r="H14" i="13"/>
  <c r="Y87" i="3"/>
  <c r="D89" i="20" s="1"/>
  <c r="Y86" i="3"/>
  <c r="D88" i="20" s="1"/>
  <c r="Z84" i="3"/>
  <c r="E86" i="20" s="1"/>
  <c r="Y83" i="3"/>
  <c r="D85" i="20" s="1"/>
  <c r="Y81" i="3"/>
  <c r="D83" i="20" s="1"/>
  <c r="Y80" i="3"/>
  <c r="D82" i="20" s="1"/>
  <c r="X79" i="3"/>
  <c r="C81" i="20" s="1"/>
  <c r="Y76" i="3"/>
  <c r="D78" i="20" s="1"/>
  <c r="Y75" i="3"/>
  <c r="D77" i="20" s="1"/>
  <c r="Z73" i="3"/>
  <c r="E75" i="20" s="1"/>
  <c r="Z72" i="3"/>
  <c r="E74" i="20" s="1"/>
  <c r="AA71" i="3"/>
  <c r="F73" i="20" s="1"/>
  <c r="AA66" i="3"/>
  <c r="F68" i="20" s="1"/>
  <c r="Z64" i="3"/>
  <c r="E66" i="20" s="1"/>
  <c r="Z63" i="3"/>
  <c r="E65" i="20" s="1"/>
  <c r="Y62" i="3"/>
  <c r="D64" i="20" s="1"/>
  <c r="Y61" i="3"/>
  <c r="D63" i="20" s="1"/>
  <c r="Y60" i="3"/>
  <c r="D62" i="20" s="1"/>
  <c r="Y59" i="3"/>
  <c r="D61" i="20" s="1"/>
  <c r="AA57" i="3"/>
  <c r="F59" i="20" s="1"/>
  <c r="AA56" i="3"/>
  <c r="F58" i="20" s="1"/>
  <c r="Y55" i="3"/>
  <c r="D57" i="20" s="1"/>
  <c r="Y53" i="3"/>
  <c r="D55" i="20" s="1"/>
  <c r="X52" i="3"/>
  <c r="C54" i="20" s="1"/>
  <c r="AA51" i="3"/>
  <c r="F53" i="20" s="1"/>
  <c r="X47" i="3"/>
  <c r="C49" i="20" s="1"/>
  <c r="AA46" i="3"/>
  <c r="F48" i="20" s="1"/>
  <c r="Y43" i="3"/>
  <c r="D45" i="20" s="1"/>
  <c r="Y42" i="3"/>
  <c r="D44" i="20" s="1"/>
  <c r="AA41" i="3"/>
  <c r="F43" i="20" s="1"/>
  <c r="AA39" i="3"/>
  <c r="F41" i="20" s="1"/>
  <c r="Y38" i="3"/>
  <c r="D40" i="20" s="1"/>
  <c r="X35" i="3"/>
  <c r="C37" i="20" s="1"/>
  <c r="X34" i="3"/>
  <c r="C36" i="20" s="1"/>
  <c r="Z32" i="3"/>
  <c r="E34" i="20" s="1"/>
  <c r="E35" i="1" s="1"/>
  <c r="Y31" i="3"/>
  <c r="D33" i="20" s="1"/>
  <c r="D34" i="1" s="1"/>
  <c r="AA30" i="3"/>
  <c r="F32" i="20" s="1"/>
  <c r="F33" i="1" s="1"/>
  <c r="X29" i="3"/>
  <c r="C31" i="20" s="1"/>
  <c r="C32" i="1" s="1"/>
  <c r="AA28" i="3"/>
  <c r="F30" i="20" s="1"/>
  <c r="F31" i="1" s="1"/>
  <c r="AA27" i="3"/>
  <c r="F29" i="20" s="1"/>
  <c r="F30" i="1" s="1"/>
  <c r="X21" i="3"/>
  <c r="C23" i="20" s="1"/>
  <c r="C24" i="1" s="1"/>
  <c r="Z16" i="3"/>
  <c r="E18" i="20" s="1"/>
  <c r="E19" i="1" s="1"/>
  <c r="G92" i="20"/>
  <c r="H92" i="20" s="1"/>
  <c r="I92" i="20" s="1"/>
  <c r="L92" i="20" s="1"/>
  <c r="T92" i="20" s="1"/>
  <c r="U92" i="20" s="1"/>
  <c r="G91" i="20"/>
  <c r="H91" i="20" s="1"/>
  <c r="I91" i="20" s="1"/>
  <c r="L91" i="20" s="1"/>
  <c r="T91" i="20" s="1"/>
  <c r="U91" i="20" s="1"/>
  <c r="AA11" i="3"/>
  <c r="F13" i="20" s="1"/>
  <c r="F14" i="1" s="1"/>
  <c r="Z88" i="3"/>
  <c r="E90" i="20" s="1"/>
  <c r="Z86" i="3"/>
  <c r="E88" i="20" s="1"/>
  <c r="Y85" i="3"/>
  <c r="D87" i="20" s="1"/>
  <c r="AA84" i="3"/>
  <c r="F86" i="20" s="1"/>
  <c r="Z82" i="3"/>
  <c r="E84" i="20" s="1"/>
  <c r="AA81" i="3"/>
  <c r="F83" i="20" s="1"/>
  <c r="Y78" i="3"/>
  <c r="D80" i="20" s="1"/>
  <c r="Z77" i="3"/>
  <c r="E79" i="20" s="1"/>
  <c r="Z74" i="3"/>
  <c r="E76" i="20" s="1"/>
  <c r="AA70" i="3"/>
  <c r="F72" i="20" s="1"/>
  <c r="Z69" i="3"/>
  <c r="E71" i="20" s="1"/>
  <c r="Y68" i="3"/>
  <c r="D70" i="20" s="1"/>
  <c r="X66" i="3"/>
  <c r="C68" i="20" s="1"/>
  <c r="Z65" i="3"/>
  <c r="E67" i="20" s="1"/>
  <c r="X64" i="3"/>
  <c r="C66" i="20" s="1"/>
  <c r="Z62" i="3"/>
  <c r="E64" i="20" s="1"/>
  <c r="X61" i="3"/>
  <c r="C63" i="20" s="1"/>
  <c r="X60" i="3"/>
  <c r="C62" i="20" s="1"/>
  <c r="Z58" i="3"/>
  <c r="E60" i="20" s="1"/>
  <c r="X57" i="3"/>
  <c r="C59" i="20" s="1"/>
  <c r="Z56" i="3"/>
  <c r="E58" i="20" s="1"/>
  <c r="AA54" i="3"/>
  <c r="F56" i="20" s="1"/>
  <c r="Y52" i="3"/>
  <c r="D54" i="20" s="1"/>
  <c r="Y49" i="3"/>
  <c r="D51" i="20" s="1"/>
  <c r="AA48" i="3"/>
  <c r="F50" i="20" s="1"/>
  <c r="AA45" i="3"/>
  <c r="F47" i="20" s="1"/>
  <c r="AA38" i="3"/>
  <c r="F40" i="20" s="1"/>
  <c r="Z37" i="3"/>
  <c r="E39" i="20" s="1"/>
  <c r="AA36" i="3"/>
  <c r="F38" i="20" s="1"/>
  <c r="Y34" i="3"/>
  <c r="D36" i="20" s="1"/>
  <c r="X33" i="3"/>
  <c r="Y30" i="3"/>
  <c r="D32" i="20" s="1"/>
  <c r="D33" i="1" s="1"/>
  <c r="X16" i="3"/>
  <c r="C18" i="20" s="1"/>
  <c r="C19" i="1" s="1"/>
  <c r="Z30" i="3"/>
  <c r="E32" i="20" s="1"/>
  <c r="E33" i="1" s="1"/>
  <c r="AA16" i="3"/>
  <c r="F18" i="20" s="1"/>
  <c r="F19" i="1" s="1"/>
  <c r="H16" i="13"/>
  <c r="Y32" i="3"/>
  <c r="D34" i="20" s="1"/>
  <c r="D35" i="1" s="1"/>
  <c r="Z47" i="3"/>
  <c r="E49" i="20" s="1"/>
  <c r="X63" i="3"/>
  <c r="C65" i="20" s="1"/>
  <c r="X43" i="3"/>
  <c r="C45" i="20" s="1"/>
  <c r="Z71" i="3"/>
  <c r="E73" i="20" s="1"/>
  <c r="Z35" i="3"/>
  <c r="E37" i="20" s="1"/>
  <c r="H10" i="13"/>
  <c r="B21" i="13"/>
  <c r="C32" i="13" s="1"/>
  <c r="E32" i="13" s="1"/>
  <c r="X44" i="3"/>
  <c r="C46" i="20" s="1"/>
  <c r="Y40" i="3"/>
  <c r="D42" i="20" s="1"/>
  <c r="X40" i="3"/>
  <c r="C42" i="20" s="1"/>
  <c r="AA75" i="3"/>
  <c r="F77" i="20" s="1"/>
  <c r="Y37" i="3"/>
  <c r="D39" i="20" s="1"/>
  <c r="Y82" i="3"/>
  <c r="D84" i="20" s="1"/>
  <c r="AA69" i="3"/>
  <c r="F71" i="20" s="1"/>
  <c r="Z31" i="3"/>
  <c r="E33" i="20" s="1"/>
  <c r="E34" i="1" s="1"/>
  <c r="AA32" i="3"/>
  <c r="F34" i="20" s="1"/>
  <c r="F35" i="1" s="1"/>
  <c r="Z34" i="3"/>
  <c r="E36" i="20" s="1"/>
  <c r="Z54" i="3"/>
  <c r="E56" i="20" s="1"/>
  <c r="AA59" i="3"/>
  <c r="F61" i="20" s="1"/>
  <c r="Z38" i="3"/>
  <c r="E40" i="20" s="1"/>
  <c r="Z44" i="3"/>
  <c r="E46" i="20" s="1"/>
  <c r="X70" i="3"/>
  <c r="C72" i="20" s="1"/>
  <c r="AA77" i="3"/>
  <c r="F79" i="20" s="1"/>
  <c r="AA85" i="3"/>
  <c r="F87" i="20" s="1"/>
  <c r="AA86" i="3"/>
  <c r="F88" i="20" s="1"/>
  <c r="Y58" i="3"/>
  <c r="D60" i="20" s="1"/>
  <c r="AA74" i="3"/>
  <c r="F76" i="20" s="1"/>
  <c r="X75" i="3"/>
  <c r="C77" i="20" s="1"/>
  <c r="AA82" i="3"/>
  <c r="F84" i="20" s="1"/>
  <c r="X84" i="3"/>
  <c r="C86" i="20" s="1"/>
  <c r="Z59" i="3"/>
  <c r="E61" i="20" s="1"/>
  <c r="Z49" i="3"/>
  <c r="E51" i="20" s="1"/>
  <c r="X36" i="3"/>
  <c r="C38" i="20" s="1"/>
  <c r="Y33" i="3"/>
  <c r="D35" i="20" s="1"/>
  <c r="H15" i="13"/>
  <c r="AA61" i="3"/>
  <c r="F63" i="20" s="1"/>
  <c r="Z41" i="3"/>
  <c r="E43" i="20" s="1"/>
  <c r="X37" i="3"/>
  <c r="C39" i="20" s="1"/>
  <c r="AA33" i="3"/>
  <c r="F35" i="20" s="1"/>
  <c r="Y11" i="3"/>
  <c r="D13" i="20" s="1"/>
  <c r="D14" i="1" s="1"/>
  <c r="Y63" i="3"/>
  <c r="D65" i="20" s="1"/>
  <c r="X51" i="3"/>
  <c r="C53" i="20" s="1"/>
  <c r="X39" i="3"/>
  <c r="C41" i="20" s="1"/>
  <c r="H13" i="13"/>
  <c r="Y36" i="3"/>
  <c r="D38" i="20" s="1"/>
  <c r="Y79" i="3"/>
  <c r="D81" i="20" s="1"/>
  <c r="Z43" i="3"/>
  <c r="E45" i="20" s="1"/>
  <c r="Z85" i="3"/>
  <c r="E87" i="20" s="1"/>
  <c r="X31" i="3"/>
  <c r="C33" i="20" s="1"/>
  <c r="C34" i="1" s="1"/>
  <c r="X32" i="3"/>
  <c r="C34" i="20" s="1"/>
  <c r="C35" i="1" s="1"/>
  <c r="Z39" i="3"/>
  <c r="E41" i="20" s="1"/>
  <c r="AA63" i="3"/>
  <c r="F65" i="20" s="1"/>
  <c r="AA37" i="3"/>
  <c r="F39" i="20" s="1"/>
  <c r="Z40" i="3"/>
  <c r="E42" i="20" s="1"/>
  <c r="Y84" i="3"/>
  <c r="D86" i="20" s="1"/>
  <c r="X65" i="3"/>
  <c r="C67" i="20" s="1"/>
  <c r="Z36" i="3"/>
  <c r="E38" i="20" s="1"/>
  <c r="Y35" i="3"/>
  <c r="D37" i="20" s="1"/>
  <c r="Z42" i="3"/>
  <c r="E44" i="20" s="1"/>
  <c r="X38" i="3"/>
  <c r="C40" i="20" s="1"/>
  <c r="Z13" i="3"/>
  <c r="E15" i="20" s="1"/>
  <c r="E16" i="1" s="1"/>
  <c r="AA22" i="3"/>
  <c r="F24" i="20" s="1"/>
  <c r="F25" i="1" s="1"/>
  <c r="Y19" i="3"/>
  <c r="D21" i="20" s="1"/>
  <c r="D22" i="1" s="1"/>
  <c r="Z19" i="3"/>
  <c r="E21" i="20" s="1"/>
  <c r="E22" i="1" s="1"/>
  <c r="AA19" i="3"/>
  <c r="F21" i="20" s="1"/>
  <c r="F22" i="1" s="1"/>
  <c r="Y18" i="3"/>
  <c r="D20" i="20" s="1"/>
  <c r="D21" i="1" s="1"/>
  <c r="Y17" i="3"/>
  <c r="D19" i="20" s="1"/>
  <c r="D20" i="1" s="1"/>
  <c r="Z29" i="3"/>
  <c r="E31" i="20" s="1"/>
  <c r="E32" i="1" s="1"/>
  <c r="Y28" i="3"/>
  <c r="D30" i="20" s="1"/>
  <c r="D31" i="1" s="1"/>
  <c r="Y29" i="3"/>
  <c r="D31" i="20" s="1"/>
  <c r="Z24" i="3"/>
  <c r="E26" i="20" s="1"/>
  <c r="E27" i="1" s="1"/>
  <c r="Z27" i="3"/>
  <c r="E29" i="20" s="1"/>
  <c r="E30" i="1" s="1"/>
  <c r="AA25" i="3"/>
  <c r="F27" i="20" s="1"/>
  <c r="F28" i="1" s="1"/>
  <c r="Y24" i="3"/>
  <c r="D26" i="20" s="1"/>
  <c r="D27" i="1" s="1"/>
  <c r="Z18" i="3"/>
  <c r="E20" i="20" s="1"/>
  <c r="E21" i="1" s="1"/>
  <c r="Z17" i="3"/>
  <c r="E19" i="20" s="1"/>
  <c r="E20" i="1" s="1"/>
  <c r="Z26" i="3"/>
  <c r="E28" i="20" s="1"/>
  <c r="E29" i="1" s="1"/>
  <c r="X24" i="3"/>
  <c r="C26" i="20" s="1"/>
  <c r="C27" i="1" s="1"/>
  <c r="Y25" i="3"/>
  <c r="D27" i="20" s="1"/>
  <c r="D28" i="1" s="1"/>
  <c r="H11" i="13"/>
  <c r="AA80" i="3"/>
  <c r="F82" i="20" s="1"/>
  <c r="Z78" i="3"/>
  <c r="E80" i="20" s="1"/>
  <c r="Y77" i="3"/>
  <c r="D79" i="20" s="1"/>
  <c r="Z76" i="3"/>
  <c r="E78" i="20" s="1"/>
  <c r="Y74" i="3"/>
  <c r="D76" i="20" s="1"/>
  <c r="Y73" i="3"/>
  <c r="D75" i="20" s="1"/>
  <c r="Y72" i="3"/>
  <c r="D74" i="20" s="1"/>
  <c r="Z70" i="3"/>
  <c r="E72" i="20" s="1"/>
  <c r="AA68" i="3"/>
  <c r="F70" i="20" s="1"/>
  <c r="X67" i="3"/>
  <c r="C69" i="20" s="1"/>
  <c r="Z66" i="3"/>
  <c r="AA65" i="3"/>
  <c r="AA64" i="3"/>
  <c r="F66" i="20" s="1"/>
  <c r="X62" i="3"/>
  <c r="C64" i="20" s="1"/>
  <c r="Z60" i="3"/>
  <c r="E62" i="20" s="1"/>
  <c r="X55" i="3"/>
  <c r="C57" i="20" s="1"/>
  <c r="AA53" i="3"/>
  <c r="F55" i="20" s="1"/>
  <c r="AA43" i="3"/>
  <c r="F45" i="20" s="1"/>
  <c r="AA42" i="3"/>
  <c r="F44" i="20" s="1"/>
  <c r="AA40" i="3"/>
  <c r="F42" i="20" s="1"/>
  <c r="Y39" i="3"/>
  <c r="D41" i="20" s="1"/>
  <c r="AA29" i="3"/>
  <c r="F31" i="20" s="1"/>
  <c r="F32" i="1" s="1"/>
  <c r="H9" i="13"/>
  <c r="X30" i="3"/>
  <c r="X11" i="3"/>
  <c r="C13" i="20" s="1"/>
  <c r="C14" i="1" s="1"/>
  <c r="E36" i="13"/>
  <c r="H36" i="13" s="1"/>
  <c r="E38" i="13"/>
  <c r="F38" i="13" s="1"/>
  <c r="H12" i="13"/>
  <c r="E35" i="13"/>
  <c r="D18" i="13"/>
  <c r="G34" i="12"/>
  <c r="I34" i="12" s="1"/>
  <c r="G48" i="12"/>
  <c r="I48" i="12" s="1"/>
  <c r="G31" i="12"/>
  <c r="I31" i="12" s="1"/>
  <c r="G33" i="12"/>
  <c r="I33" i="12" s="1"/>
  <c r="G38" i="12"/>
  <c r="I38" i="12" s="1"/>
  <c r="G41" i="12"/>
  <c r="I41" i="12" s="1"/>
  <c r="G32" i="12"/>
  <c r="I32" i="12" s="1"/>
  <c r="G47" i="12"/>
  <c r="I47" i="12" s="1"/>
  <c r="G36" i="12"/>
  <c r="I36" i="12" s="1"/>
  <c r="G52" i="12"/>
  <c r="I52" i="12" s="1"/>
  <c r="G22" i="12"/>
  <c r="I22" i="12" s="1"/>
  <c r="E37" i="13"/>
  <c r="AA21" i="3"/>
  <c r="F23" i="20" s="1"/>
  <c r="F24" i="1" s="1"/>
  <c r="Y21" i="3"/>
  <c r="D23" i="20" s="1"/>
  <c r="Z21" i="3"/>
  <c r="E23" i="20" s="1"/>
  <c r="E24" i="1" s="1"/>
  <c r="Y20" i="3"/>
  <c r="D22" i="20" s="1"/>
  <c r="D23" i="1" s="1"/>
  <c r="X20" i="3"/>
  <c r="AA20" i="3"/>
  <c r="F22" i="20" s="1"/>
  <c r="F23" i="1" s="1"/>
  <c r="Z20" i="3"/>
  <c r="E22" i="20" s="1"/>
  <c r="E23" i="1" s="1"/>
  <c r="X12" i="3"/>
  <c r="Y12" i="3"/>
  <c r="D14" i="20" s="1"/>
  <c r="D15" i="1" s="1"/>
  <c r="AA12" i="3"/>
  <c r="F14" i="20" s="1"/>
  <c r="F15" i="1" s="1"/>
  <c r="Z12" i="3"/>
  <c r="E14" i="20" s="1"/>
  <c r="E15" i="1" s="1"/>
  <c r="I55" i="12"/>
  <c r="X14" i="3"/>
  <c r="AA14" i="3"/>
  <c r="F16" i="20" s="1"/>
  <c r="F17" i="1" s="1"/>
  <c r="Y14" i="3"/>
  <c r="D16" i="20" s="1"/>
  <c r="D17" i="1" s="1"/>
  <c r="Z14" i="3"/>
  <c r="E16" i="20" s="1"/>
  <c r="E17" i="1" s="1"/>
  <c r="X9" i="3"/>
  <c r="Z9" i="3"/>
  <c r="E11" i="20" s="1"/>
  <c r="E12" i="1" s="1"/>
  <c r="AA9" i="3"/>
  <c r="F11" i="20" s="1"/>
  <c r="F12" i="1" s="1"/>
  <c r="G18" i="13"/>
  <c r="X78" i="3"/>
  <c r="Y70" i="3"/>
  <c r="D72" i="20" s="1"/>
  <c r="AA62" i="3"/>
  <c r="F64" i="20" s="1"/>
  <c r="H17" i="13"/>
  <c r="Y88" i="3"/>
  <c r="AA87" i="3"/>
  <c r="F89" i="20" s="1"/>
  <c r="X86" i="3"/>
  <c r="X83" i="3"/>
  <c r="AA83" i="3"/>
  <c r="F85" i="20" s="1"/>
  <c r="X50" i="3"/>
  <c r="Y50" i="3"/>
  <c r="D52" i="20" s="1"/>
  <c r="Z50" i="3"/>
  <c r="E52" i="20" s="1"/>
  <c r="AA50" i="3"/>
  <c r="F52" i="20" s="1"/>
  <c r="AA47" i="3"/>
  <c r="F49" i="20" s="1"/>
  <c r="Z22" i="3"/>
  <c r="E24" i="20" s="1"/>
  <c r="E25" i="1" s="1"/>
  <c r="X22" i="3"/>
  <c r="Y22" i="3"/>
  <c r="D24" i="20" s="1"/>
  <c r="D25" i="1" s="1"/>
  <c r="Z80" i="3"/>
  <c r="E82" i="20" s="1"/>
  <c r="AA79" i="3"/>
  <c r="F81" i="20" s="1"/>
  <c r="X77" i="3"/>
  <c r="X76" i="3"/>
  <c r="AA76" i="3"/>
  <c r="F78" i="20" s="1"/>
  <c r="Z75" i="3"/>
  <c r="AA73" i="3"/>
  <c r="F75" i="20" s="1"/>
  <c r="X73" i="3"/>
  <c r="X72" i="3"/>
  <c r="Y71" i="3"/>
  <c r="D73" i="20" s="1"/>
  <c r="Y69" i="3"/>
  <c r="D71" i="20" s="1"/>
  <c r="X68" i="3"/>
  <c r="Z68" i="3"/>
  <c r="E70" i="20" s="1"/>
  <c r="Y67" i="3"/>
  <c r="D69" i="20" s="1"/>
  <c r="Y64" i="3"/>
  <c r="D66" i="20" s="1"/>
  <c r="AA60" i="3"/>
  <c r="F62" i="20" s="1"/>
  <c r="X59" i="3"/>
  <c r="AA58" i="3"/>
  <c r="F60" i="20" s="1"/>
  <c r="Z57" i="3"/>
  <c r="E59" i="20" s="1"/>
  <c r="Y57" i="3"/>
  <c r="Y56" i="3"/>
  <c r="D58" i="20" s="1"/>
  <c r="Z55" i="3"/>
  <c r="E57" i="20" s="1"/>
  <c r="AA55" i="3"/>
  <c r="F57" i="20" s="1"/>
  <c r="X54" i="3"/>
  <c r="Z51" i="3"/>
  <c r="E53" i="20" s="1"/>
  <c r="Y48" i="3"/>
  <c r="D50" i="20" s="1"/>
  <c r="Z48" i="3"/>
  <c r="E50" i="20" s="1"/>
  <c r="X48" i="3"/>
  <c r="AA44" i="3"/>
  <c r="F46" i="20" s="1"/>
  <c r="Y44" i="3"/>
  <c r="Y10" i="3"/>
  <c r="D12" i="20" s="1"/>
  <c r="D13" i="1" s="1"/>
  <c r="AA10" i="3"/>
  <c r="F12" i="20" s="1"/>
  <c r="F13" i="1" s="1"/>
  <c r="X10" i="3"/>
  <c r="Z10" i="3"/>
  <c r="E12" i="20" s="1"/>
  <c r="E13" i="1" s="1"/>
  <c r="X80" i="3"/>
  <c r="Y51" i="3"/>
  <c r="D53" i="20" s="1"/>
  <c r="Z45" i="3"/>
  <c r="E47" i="20" s="1"/>
  <c r="Z23" i="3"/>
  <c r="E25" i="20" s="1"/>
  <c r="E26" i="1" s="1"/>
  <c r="AA23" i="3"/>
  <c r="F25" i="20" s="1"/>
  <c r="F26" i="1" s="1"/>
  <c r="Y23" i="3"/>
  <c r="D25" i="20" s="1"/>
  <c r="D26" i="1" s="1"/>
  <c r="X18" i="3"/>
  <c r="AA18" i="3"/>
  <c r="F20" i="20" s="1"/>
  <c r="F21" i="1" s="1"/>
  <c r="H7" i="13"/>
  <c r="X82" i="3"/>
  <c r="X49" i="3"/>
  <c r="Z46" i="3"/>
  <c r="E48" i="20" s="1"/>
  <c r="X27" i="3"/>
  <c r="Y27" i="3"/>
  <c r="D29" i="20" s="1"/>
  <c r="D30" i="1" s="1"/>
  <c r="X23" i="3"/>
  <c r="X19" i="3"/>
  <c r="X15" i="3"/>
  <c r="Z15" i="3"/>
  <c r="E17" i="20" s="1"/>
  <c r="E18" i="1" s="1"/>
  <c r="AA15" i="3"/>
  <c r="F17" i="20" s="1"/>
  <c r="F18" i="1" s="1"/>
  <c r="Y15" i="3"/>
  <c r="D17" i="20" s="1"/>
  <c r="D18" i="1" s="1"/>
  <c r="X69" i="3"/>
  <c r="Z28" i="3"/>
  <c r="E30" i="20" s="1"/>
  <c r="E31" i="1" s="1"/>
  <c r="AA24" i="3"/>
  <c r="Y16" i="3"/>
  <c r="AA35" i="3"/>
  <c r="F37" i="20" s="1"/>
  <c r="X28" i="3"/>
  <c r="X25" i="3"/>
  <c r="Z25" i="3"/>
  <c r="E27" i="20" s="1"/>
  <c r="E28" i="1" s="1"/>
  <c r="X17" i="3"/>
  <c r="AA17" i="3"/>
  <c r="F19" i="20" s="1"/>
  <c r="F20" i="1" s="1"/>
  <c r="X26" i="3"/>
  <c r="AA26" i="3"/>
  <c r="F28" i="20" s="1"/>
  <c r="F29" i="1" s="1"/>
  <c r="Y26" i="3"/>
  <c r="D28" i="20" s="1"/>
  <c r="D29" i="1" s="1"/>
  <c r="Y13" i="3"/>
  <c r="D15" i="20" s="1"/>
  <c r="D16" i="1" s="1"/>
  <c r="AA13" i="3"/>
  <c r="F15" i="20" s="1"/>
  <c r="F16" i="1" s="1"/>
  <c r="X13" i="3"/>
  <c r="Z11" i="3"/>
  <c r="G36" i="13" l="1"/>
  <c r="G55" i="20"/>
  <c r="H55" i="20" s="1"/>
  <c r="I55" i="20" s="1"/>
  <c r="B53" i="3" s="1"/>
  <c r="G58" i="20"/>
  <c r="H58" i="20" s="1"/>
  <c r="I58" i="20" s="1"/>
  <c r="B56" i="3" s="1"/>
  <c r="G89" i="20"/>
  <c r="H89" i="20" s="1"/>
  <c r="I89" i="20" s="1"/>
  <c r="AB81" i="3"/>
  <c r="AC81" i="3" s="1"/>
  <c r="J83" i="20" s="1"/>
  <c r="K83" i="20" s="1"/>
  <c r="G86" i="20"/>
  <c r="H86" i="20" s="1"/>
  <c r="I86" i="20" s="1"/>
  <c r="B84" i="3" s="1"/>
  <c r="AB84" i="3"/>
  <c r="AC84" i="3" s="1"/>
  <c r="J86" i="20" s="1"/>
  <c r="K86" i="20" s="1"/>
  <c r="G35" i="1"/>
  <c r="H35" i="1" s="1"/>
  <c r="I35" i="1" s="1"/>
  <c r="Q35" i="1" s="1"/>
  <c r="AB32" i="3"/>
  <c r="AC32" i="3" s="1"/>
  <c r="J34" i="20" s="1"/>
  <c r="K34" i="20" s="1"/>
  <c r="G34" i="20"/>
  <c r="H34" i="20" s="1"/>
  <c r="I34" i="20" s="1"/>
  <c r="B32" i="3" s="1"/>
  <c r="G48" i="20"/>
  <c r="H48" i="20" s="1"/>
  <c r="I48" i="20" s="1"/>
  <c r="B46" i="3" s="1"/>
  <c r="G43" i="20"/>
  <c r="H43" i="20" s="1"/>
  <c r="I43" i="20" s="1"/>
  <c r="B41" i="3" s="1"/>
  <c r="G36" i="20"/>
  <c r="H36" i="20" s="1"/>
  <c r="I36" i="20" s="1"/>
  <c r="B34" i="3" s="1"/>
  <c r="G81" i="20"/>
  <c r="H81" i="20" s="1"/>
  <c r="I81" i="20" s="1"/>
  <c r="AB33" i="3"/>
  <c r="AC33" i="3" s="1"/>
  <c r="J35" i="20" s="1"/>
  <c r="K35" i="20" s="1"/>
  <c r="C35" i="20"/>
  <c r="G35" i="20" s="1"/>
  <c r="H35" i="20" s="1"/>
  <c r="I35" i="20" s="1"/>
  <c r="B33" i="3" s="1"/>
  <c r="G76" i="20"/>
  <c r="H76" i="20" s="1"/>
  <c r="I76" i="20" s="1"/>
  <c r="B74" i="3" s="1"/>
  <c r="C33" i="13"/>
  <c r="E33" i="13" s="1"/>
  <c r="F33" i="13" s="1"/>
  <c r="G40" i="20"/>
  <c r="H40" i="20" s="1"/>
  <c r="I40" i="20" s="1"/>
  <c r="B38" i="3" s="1"/>
  <c r="AB74" i="3"/>
  <c r="AC74" i="3" s="1"/>
  <c r="J76" i="20" s="1"/>
  <c r="K76" i="20" s="1"/>
  <c r="G72" i="20"/>
  <c r="H72" i="20" s="1"/>
  <c r="I72" i="20" s="1"/>
  <c r="B70" i="3" s="1"/>
  <c r="AB31" i="3"/>
  <c r="AC31" i="3" s="1"/>
  <c r="J33" i="20" s="1"/>
  <c r="K33" i="20" s="1"/>
  <c r="G65" i="20"/>
  <c r="H65" i="20" s="1"/>
  <c r="I65" i="20" s="1"/>
  <c r="B63" i="3" s="1"/>
  <c r="G87" i="20"/>
  <c r="H87" i="20" s="1"/>
  <c r="I87" i="20" s="1"/>
  <c r="B85" i="3" s="1"/>
  <c r="G54" i="20"/>
  <c r="H54" i="20" s="1"/>
  <c r="I54" i="20" s="1"/>
  <c r="AB63" i="3"/>
  <c r="AC63" i="3" s="1"/>
  <c r="J65" i="20" s="1"/>
  <c r="K65" i="20" s="1"/>
  <c r="G41" i="20"/>
  <c r="H41" i="20" s="1"/>
  <c r="I41" i="20" s="1"/>
  <c r="B39" i="3" s="1"/>
  <c r="G39" i="20"/>
  <c r="H39" i="20" s="1"/>
  <c r="I39" i="20" s="1"/>
  <c r="B37" i="3" s="1"/>
  <c r="AB39" i="3"/>
  <c r="AC39" i="3" s="1"/>
  <c r="J41" i="20" s="1"/>
  <c r="K41" i="20" s="1"/>
  <c r="C34" i="13"/>
  <c r="E34" i="13" s="1"/>
  <c r="G34" i="13" s="1"/>
  <c r="AB37" i="3"/>
  <c r="AC37" i="3" s="1"/>
  <c r="J39" i="20" s="1"/>
  <c r="K39" i="20" s="1"/>
  <c r="AB52" i="3"/>
  <c r="AC52" i="3" s="1"/>
  <c r="J54" i="20" s="1"/>
  <c r="K54" i="20" s="1"/>
  <c r="G63" i="20"/>
  <c r="H63" i="20" s="1"/>
  <c r="I63" i="20" s="1"/>
  <c r="B61" i="3" s="1"/>
  <c r="AB38" i="3"/>
  <c r="AC38" i="3" s="1"/>
  <c r="J40" i="20" s="1"/>
  <c r="K40" i="20" s="1"/>
  <c r="AB61" i="3"/>
  <c r="AC61" i="3" s="1"/>
  <c r="J63" i="20" s="1"/>
  <c r="K63" i="20" s="1"/>
  <c r="G38" i="20"/>
  <c r="H38" i="20" s="1"/>
  <c r="I38" i="20" s="1"/>
  <c r="B36" i="3" s="1"/>
  <c r="G69" i="20"/>
  <c r="H69" i="20" s="1"/>
  <c r="I69" i="20" s="1"/>
  <c r="B67" i="3" s="1"/>
  <c r="AB41" i="3"/>
  <c r="AC41" i="3" s="1"/>
  <c r="J43" i="20" s="1"/>
  <c r="K43" i="20" s="1"/>
  <c r="G33" i="20"/>
  <c r="H33" i="20" s="1"/>
  <c r="I33" i="20" s="1"/>
  <c r="B31" i="3" s="1"/>
  <c r="G83" i="20"/>
  <c r="H83" i="20" s="1"/>
  <c r="I83" i="20" s="1"/>
  <c r="G42" i="20"/>
  <c r="H42" i="20" s="1"/>
  <c r="I42" i="20" s="1"/>
  <c r="G57" i="20"/>
  <c r="H57" i="20" s="1"/>
  <c r="I57" i="20" s="1"/>
  <c r="AB85" i="3"/>
  <c r="AC85" i="3" s="1"/>
  <c r="J87" i="20" s="1"/>
  <c r="K87" i="20" s="1"/>
  <c r="AB51" i="3"/>
  <c r="AC51" i="3" s="1"/>
  <c r="J53" i="20" s="1"/>
  <c r="K53" i="20" s="1"/>
  <c r="AB87" i="3"/>
  <c r="AC87" i="3" s="1"/>
  <c r="J89" i="20" s="1"/>
  <c r="K89" i="20" s="1"/>
  <c r="G49" i="20"/>
  <c r="H49" i="20" s="1"/>
  <c r="I49" i="20" s="1"/>
  <c r="B47" i="3" s="1"/>
  <c r="L86" i="20"/>
  <c r="T86" i="20" s="1"/>
  <c r="U86" i="20" s="1"/>
  <c r="AB56" i="3"/>
  <c r="AC56" i="3" s="1"/>
  <c r="J58" i="20" s="1"/>
  <c r="K58" i="20" s="1"/>
  <c r="AB34" i="3"/>
  <c r="AC34" i="3" s="1"/>
  <c r="J36" i="20" s="1"/>
  <c r="K36" i="20" s="1"/>
  <c r="AB36" i="3"/>
  <c r="AC36" i="3" s="1"/>
  <c r="J38" i="20" s="1"/>
  <c r="K38" i="20" s="1"/>
  <c r="H18" i="13"/>
  <c r="AB64" i="3"/>
  <c r="AC64" i="3" s="1"/>
  <c r="J66" i="20" s="1"/>
  <c r="K66" i="20" s="1"/>
  <c r="AB42" i="3"/>
  <c r="AC42" i="3" s="1"/>
  <c r="J44" i="20" s="1"/>
  <c r="K44" i="20" s="1"/>
  <c r="B22" i="13"/>
  <c r="C32" i="20"/>
  <c r="AB30" i="3"/>
  <c r="AC30" i="3" s="1"/>
  <c r="J32" i="20" s="1"/>
  <c r="K32" i="20" s="1"/>
  <c r="AB40" i="3"/>
  <c r="AC40" i="3" s="1"/>
  <c r="J42" i="20" s="1"/>
  <c r="K42" i="20" s="1"/>
  <c r="AB43" i="3"/>
  <c r="AC43" i="3" s="1"/>
  <c r="J45" i="20" s="1"/>
  <c r="K45" i="20" s="1"/>
  <c r="E68" i="20"/>
  <c r="G68" i="20" s="1"/>
  <c r="H68" i="20" s="1"/>
  <c r="I68" i="20" s="1"/>
  <c r="B66" i="3" s="1"/>
  <c r="AB66" i="3"/>
  <c r="AC66" i="3" s="1"/>
  <c r="J68" i="20" s="1"/>
  <c r="K68" i="20" s="1"/>
  <c r="AB35" i="3"/>
  <c r="AC35" i="3" s="1"/>
  <c r="J37" i="20" s="1"/>
  <c r="K37" i="20" s="1"/>
  <c r="AB21" i="3"/>
  <c r="AC21" i="3" s="1"/>
  <c r="J23" i="20" s="1"/>
  <c r="K23" i="20" s="1"/>
  <c r="G44" i="20"/>
  <c r="H44" i="20" s="1"/>
  <c r="I44" i="20" s="1"/>
  <c r="B42" i="3" s="1"/>
  <c r="AB29" i="3"/>
  <c r="AC29" i="3" s="1"/>
  <c r="J31" i="20" s="1"/>
  <c r="K31" i="20" s="1"/>
  <c r="F67" i="20"/>
  <c r="G67" i="20" s="1"/>
  <c r="H67" i="20" s="1"/>
  <c r="I67" i="20" s="1"/>
  <c r="AB65" i="3"/>
  <c r="AC65" i="3" s="1"/>
  <c r="J67" i="20" s="1"/>
  <c r="K67" i="20" s="1"/>
  <c r="AB53" i="3"/>
  <c r="AC53" i="3" s="1"/>
  <c r="J55" i="20" s="1"/>
  <c r="K55" i="20" s="1"/>
  <c r="L55" i="20" s="1"/>
  <c r="T55" i="20" s="1"/>
  <c r="U55" i="20" s="1"/>
  <c r="G45" i="20"/>
  <c r="H45" i="20" s="1"/>
  <c r="I45" i="20" s="1"/>
  <c r="F36" i="13"/>
  <c r="G38" i="13"/>
  <c r="H38" i="13"/>
  <c r="H35" i="13"/>
  <c r="G35" i="13"/>
  <c r="F35" i="13"/>
  <c r="I95" i="12"/>
  <c r="B87" i="3"/>
  <c r="B79" i="3"/>
  <c r="C15" i="20"/>
  <c r="AB13" i="3"/>
  <c r="AC13" i="3" s="1"/>
  <c r="J15" i="20" s="1"/>
  <c r="K15" i="20" s="1"/>
  <c r="D18" i="20"/>
  <c r="AB16" i="3"/>
  <c r="AC16" i="3" s="1"/>
  <c r="J18" i="20" s="1"/>
  <c r="K18" i="20" s="1"/>
  <c r="C21" i="20"/>
  <c r="AB19" i="3"/>
  <c r="AC19" i="3" s="1"/>
  <c r="J21" i="20" s="1"/>
  <c r="K21" i="20" s="1"/>
  <c r="C50" i="20"/>
  <c r="G50" i="20" s="1"/>
  <c r="H50" i="20" s="1"/>
  <c r="I50" i="20" s="1"/>
  <c r="AB48" i="3"/>
  <c r="AC48" i="3" s="1"/>
  <c r="J50" i="20" s="1"/>
  <c r="K50" i="20" s="1"/>
  <c r="D59" i="20"/>
  <c r="G59" i="20" s="1"/>
  <c r="H59" i="20" s="1"/>
  <c r="I59" i="20" s="1"/>
  <c r="AB57" i="3"/>
  <c r="AC57" i="3" s="1"/>
  <c r="J59" i="20" s="1"/>
  <c r="K59" i="20" s="1"/>
  <c r="F32" i="13"/>
  <c r="H32" i="13"/>
  <c r="I31" i="13"/>
  <c r="J31" i="13" s="1"/>
  <c r="G32" i="13"/>
  <c r="C28" i="20"/>
  <c r="AB26" i="3"/>
  <c r="AC26" i="3" s="1"/>
  <c r="J28" i="20" s="1"/>
  <c r="K28" i="20" s="1"/>
  <c r="C27" i="20"/>
  <c r="AB25" i="3"/>
  <c r="AC25" i="3" s="1"/>
  <c r="J27" i="20" s="1"/>
  <c r="K27" i="20" s="1"/>
  <c r="F26" i="20"/>
  <c r="AB24" i="3"/>
  <c r="AC24" i="3" s="1"/>
  <c r="J26" i="20" s="1"/>
  <c r="K26" i="20" s="1"/>
  <c r="C25" i="20"/>
  <c r="AB23" i="3"/>
  <c r="AC23" i="3" s="1"/>
  <c r="J25" i="20" s="1"/>
  <c r="K25" i="20" s="1"/>
  <c r="C51" i="20"/>
  <c r="G51" i="20" s="1"/>
  <c r="H51" i="20" s="1"/>
  <c r="I51" i="20" s="1"/>
  <c r="AB49" i="3"/>
  <c r="AC49" i="3" s="1"/>
  <c r="J51" i="20" s="1"/>
  <c r="K51" i="20" s="1"/>
  <c r="C12" i="20"/>
  <c r="AB10" i="3"/>
  <c r="AC10" i="3" s="1"/>
  <c r="J12" i="20" s="1"/>
  <c r="K12" i="20" s="1"/>
  <c r="C74" i="20"/>
  <c r="G74" i="20" s="1"/>
  <c r="H74" i="20" s="1"/>
  <c r="I74" i="20" s="1"/>
  <c r="AB72" i="3"/>
  <c r="AC72" i="3" s="1"/>
  <c r="J74" i="20" s="1"/>
  <c r="K74" i="20" s="1"/>
  <c r="C52" i="20"/>
  <c r="G52" i="20" s="1"/>
  <c r="H52" i="20" s="1"/>
  <c r="I52" i="20" s="1"/>
  <c r="AB50" i="3"/>
  <c r="AC50" i="3" s="1"/>
  <c r="J52" i="20" s="1"/>
  <c r="K52" i="20" s="1"/>
  <c r="G37" i="20"/>
  <c r="H37" i="20" s="1"/>
  <c r="I37" i="20" s="1"/>
  <c r="G95" i="12"/>
  <c r="C14" i="20"/>
  <c r="AB12" i="3"/>
  <c r="AC12" i="3" s="1"/>
  <c r="J14" i="20" s="1"/>
  <c r="K14" i="20" s="1"/>
  <c r="AB45" i="3"/>
  <c r="AC45" i="3" s="1"/>
  <c r="J47" i="20" s="1"/>
  <c r="K47" i="20" s="1"/>
  <c r="G66" i="20"/>
  <c r="H66" i="20" s="1"/>
  <c r="I66" i="20" s="1"/>
  <c r="G53" i="20"/>
  <c r="H53" i="20" s="1"/>
  <c r="I53" i="20" s="1"/>
  <c r="H37" i="13"/>
  <c r="G37" i="13"/>
  <c r="F37" i="13"/>
  <c r="AB58" i="3"/>
  <c r="AC58" i="3" s="1"/>
  <c r="J60" i="20" s="1"/>
  <c r="K60" i="20" s="1"/>
  <c r="AB47" i="3"/>
  <c r="AC47" i="3" s="1"/>
  <c r="J49" i="20" s="1"/>
  <c r="K49" i="20" s="1"/>
  <c r="L49" i="20" s="1"/>
  <c r="T49" i="20" s="1"/>
  <c r="U49" i="20" s="1"/>
  <c r="C56" i="20"/>
  <c r="G56" i="20" s="1"/>
  <c r="H56" i="20" s="1"/>
  <c r="I56" i="20" s="1"/>
  <c r="AB54" i="3"/>
  <c r="AC54" i="3" s="1"/>
  <c r="J56" i="20" s="1"/>
  <c r="K56" i="20" s="1"/>
  <c r="AB46" i="3"/>
  <c r="AC46" i="3" s="1"/>
  <c r="J48" i="20" s="1"/>
  <c r="K48" i="20" s="1"/>
  <c r="G73" i="20"/>
  <c r="H73" i="20" s="1"/>
  <c r="I73" i="20" s="1"/>
  <c r="C30" i="20"/>
  <c r="AB28" i="3"/>
  <c r="AC28" i="3" s="1"/>
  <c r="J30" i="20" s="1"/>
  <c r="K30" i="20" s="1"/>
  <c r="C84" i="20"/>
  <c r="G84" i="20" s="1"/>
  <c r="H84" i="20" s="1"/>
  <c r="I84" i="20" s="1"/>
  <c r="AB82" i="3"/>
  <c r="AC82" i="3" s="1"/>
  <c r="J84" i="20" s="1"/>
  <c r="K84" i="20" s="1"/>
  <c r="C82" i="20"/>
  <c r="G82" i="20" s="1"/>
  <c r="H82" i="20" s="1"/>
  <c r="I82" i="20" s="1"/>
  <c r="AB80" i="3"/>
  <c r="AC80" i="3" s="1"/>
  <c r="J82" i="20" s="1"/>
  <c r="K82" i="20" s="1"/>
  <c r="D46" i="20"/>
  <c r="G46" i="20" s="1"/>
  <c r="H46" i="20" s="1"/>
  <c r="I46" i="20" s="1"/>
  <c r="AB44" i="3"/>
  <c r="AC44" i="3" s="1"/>
  <c r="J46" i="20" s="1"/>
  <c r="K46" i="20" s="1"/>
  <c r="B55" i="3"/>
  <c r="G64" i="20"/>
  <c r="H64" i="20" s="1"/>
  <c r="I64" i="20" s="1"/>
  <c r="C70" i="20"/>
  <c r="G70" i="20" s="1"/>
  <c r="H70" i="20" s="1"/>
  <c r="I70" i="20" s="1"/>
  <c r="AB68" i="3"/>
  <c r="AC68" i="3" s="1"/>
  <c r="J70" i="20" s="1"/>
  <c r="K70" i="20" s="1"/>
  <c r="C75" i="20"/>
  <c r="G75" i="20" s="1"/>
  <c r="H75" i="20" s="1"/>
  <c r="I75" i="20" s="1"/>
  <c r="AB73" i="3"/>
  <c r="AC73" i="3" s="1"/>
  <c r="J75" i="20" s="1"/>
  <c r="K75" i="20" s="1"/>
  <c r="C78" i="20"/>
  <c r="G78" i="20" s="1"/>
  <c r="H78" i="20" s="1"/>
  <c r="I78" i="20" s="1"/>
  <c r="AB76" i="3"/>
  <c r="AC76" i="3" s="1"/>
  <c r="J78" i="20" s="1"/>
  <c r="K78" i="20" s="1"/>
  <c r="D90" i="20"/>
  <c r="G90" i="20" s="1"/>
  <c r="H90" i="20" s="1"/>
  <c r="I90" i="20" s="1"/>
  <c r="AB88" i="3"/>
  <c r="AC88" i="3" s="1"/>
  <c r="J90" i="20" s="1"/>
  <c r="K90" i="20" s="1"/>
  <c r="C80" i="20"/>
  <c r="G80" i="20" s="1"/>
  <c r="H80" i="20" s="1"/>
  <c r="I80" i="20" s="1"/>
  <c r="AB78" i="3"/>
  <c r="AC78" i="3" s="1"/>
  <c r="J80" i="20" s="1"/>
  <c r="K80" i="20" s="1"/>
  <c r="AB55" i="3"/>
  <c r="AC55" i="3" s="1"/>
  <c r="J57" i="20" s="1"/>
  <c r="K57" i="20" s="1"/>
  <c r="L57" i="20" s="1"/>
  <c r="T57" i="20" s="1"/>
  <c r="U57" i="20" s="1"/>
  <c r="C11" i="20"/>
  <c r="AB9" i="3"/>
  <c r="AC9" i="3" s="1"/>
  <c r="J11" i="20" s="1"/>
  <c r="K11" i="20" s="1"/>
  <c r="G62" i="20"/>
  <c r="H62" i="20" s="1"/>
  <c r="I62" i="20" s="1"/>
  <c r="G47" i="20"/>
  <c r="H47" i="20" s="1"/>
  <c r="I47" i="20" s="1"/>
  <c r="AB62" i="3"/>
  <c r="AC62" i="3" s="1"/>
  <c r="J64" i="20" s="1"/>
  <c r="K64" i="20" s="1"/>
  <c r="F34" i="13"/>
  <c r="H34" i="13"/>
  <c r="AB79" i="3"/>
  <c r="AC79" i="3" s="1"/>
  <c r="J81" i="20" s="1"/>
  <c r="K81" i="20" s="1"/>
  <c r="L81" i="20" s="1"/>
  <c r="T81" i="20" s="1"/>
  <c r="U81" i="20" s="1"/>
  <c r="D32" i="1"/>
  <c r="G32" i="1" s="1"/>
  <c r="H32" i="1" s="1"/>
  <c r="I32" i="1" s="1"/>
  <c r="Q32" i="1" s="1"/>
  <c r="G31" i="20"/>
  <c r="H31" i="20" s="1"/>
  <c r="I31" i="20" s="1"/>
  <c r="G60" i="20"/>
  <c r="H60" i="20" s="1"/>
  <c r="I60" i="20" s="1"/>
  <c r="E77" i="20"/>
  <c r="G77" i="20" s="1"/>
  <c r="H77" i="20" s="1"/>
  <c r="I77" i="20" s="1"/>
  <c r="AB75" i="3"/>
  <c r="AC75" i="3" s="1"/>
  <c r="J77" i="20" s="1"/>
  <c r="K77" i="20" s="1"/>
  <c r="C88" i="20"/>
  <c r="G88" i="20" s="1"/>
  <c r="H88" i="20" s="1"/>
  <c r="I88" i="20" s="1"/>
  <c r="AB86" i="3"/>
  <c r="AC86" i="3" s="1"/>
  <c r="J88" i="20" s="1"/>
  <c r="K88" i="20" s="1"/>
  <c r="B52" i="3"/>
  <c r="C22" i="20"/>
  <c r="AB20" i="3"/>
  <c r="AC20" i="3" s="1"/>
  <c r="J22" i="20" s="1"/>
  <c r="K22" i="20" s="1"/>
  <c r="E13" i="20"/>
  <c r="AB11" i="3"/>
  <c r="AC11" i="3" s="1"/>
  <c r="J13" i="20" s="1"/>
  <c r="K13" i="20" s="1"/>
  <c r="C19" i="20"/>
  <c r="AB17" i="3"/>
  <c r="AC17" i="3" s="1"/>
  <c r="J19" i="20" s="1"/>
  <c r="K19" i="20" s="1"/>
  <c r="C71" i="20"/>
  <c r="G71" i="20" s="1"/>
  <c r="H71" i="20" s="1"/>
  <c r="I71" i="20" s="1"/>
  <c r="AB69" i="3"/>
  <c r="AC69" i="3" s="1"/>
  <c r="J71" i="20" s="1"/>
  <c r="K71" i="20" s="1"/>
  <c r="C17" i="20"/>
  <c r="AB15" i="3"/>
  <c r="AC15" i="3" s="1"/>
  <c r="J17" i="20" s="1"/>
  <c r="K17" i="20" s="1"/>
  <c r="C29" i="20"/>
  <c r="AB27" i="3"/>
  <c r="AC27" i="3" s="1"/>
  <c r="J29" i="20" s="1"/>
  <c r="K29" i="20" s="1"/>
  <c r="C20" i="20"/>
  <c r="AB18" i="3"/>
  <c r="AC18" i="3" s="1"/>
  <c r="J20" i="20" s="1"/>
  <c r="K20" i="20" s="1"/>
  <c r="C61" i="20"/>
  <c r="G61" i="20" s="1"/>
  <c r="H61" i="20" s="1"/>
  <c r="I61" i="20" s="1"/>
  <c r="AB59" i="3"/>
  <c r="AC59" i="3" s="1"/>
  <c r="J61" i="20" s="1"/>
  <c r="K61" i="20" s="1"/>
  <c r="C79" i="20"/>
  <c r="G79" i="20" s="1"/>
  <c r="H79" i="20" s="1"/>
  <c r="I79" i="20" s="1"/>
  <c r="AB77" i="3"/>
  <c r="AC77" i="3" s="1"/>
  <c r="J79" i="20" s="1"/>
  <c r="K79" i="20" s="1"/>
  <c r="C24" i="20"/>
  <c r="AB22" i="3"/>
  <c r="AC22" i="3" s="1"/>
  <c r="J24" i="20" s="1"/>
  <c r="K24" i="20" s="1"/>
  <c r="C85" i="20"/>
  <c r="G85" i="20" s="1"/>
  <c r="H85" i="20" s="1"/>
  <c r="I85" i="20" s="1"/>
  <c r="AB83" i="3"/>
  <c r="AC83" i="3" s="1"/>
  <c r="J85" i="20" s="1"/>
  <c r="K85" i="20" s="1"/>
  <c r="AB67" i="3"/>
  <c r="AC67" i="3" s="1"/>
  <c r="J69" i="20" s="1"/>
  <c r="K69" i="20" s="1"/>
  <c r="B40" i="3"/>
  <c r="C16" i="20"/>
  <c r="AB14" i="3"/>
  <c r="AC14" i="3" s="1"/>
  <c r="J16" i="20" s="1"/>
  <c r="K16" i="20" s="1"/>
  <c r="D24" i="1"/>
  <c r="G24" i="1" s="1"/>
  <c r="H24" i="1" s="1"/>
  <c r="I24" i="1" s="1"/>
  <c r="Q24" i="1" s="1"/>
  <c r="G23" i="20"/>
  <c r="H23" i="20" s="1"/>
  <c r="I23" i="20" s="1"/>
  <c r="AB70" i="3"/>
  <c r="AC70" i="3" s="1"/>
  <c r="J72" i="20" s="1"/>
  <c r="K72" i="20" s="1"/>
  <c r="G34" i="1"/>
  <c r="H34" i="1" s="1"/>
  <c r="I34" i="1" s="1"/>
  <c r="Q34" i="1" s="1"/>
  <c r="AB71" i="3"/>
  <c r="AC71" i="3" s="1"/>
  <c r="J73" i="20" s="1"/>
  <c r="K73" i="20" s="1"/>
  <c r="AB60" i="3"/>
  <c r="AC60" i="3" s="1"/>
  <c r="J62" i="20" s="1"/>
  <c r="K62" i="20" s="1"/>
  <c r="L48" i="20" l="1"/>
  <c r="T48" i="20" s="1"/>
  <c r="U48" i="20" s="1"/>
  <c r="L65" i="20"/>
  <c r="T65" i="20" s="1"/>
  <c r="U65" i="20" s="1"/>
  <c r="J36" i="13"/>
  <c r="K36" i="13" s="1"/>
  <c r="M36" i="13" s="1"/>
  <c r="N36" i="13" s="1"/>
  <c r="L58" i="20"/>
  <c r="T58" i="20" s="1"/>
  <c r="U58" i="20" s="1"/>
  <c r="L63" i="20"/>
  <c r="T63" i="20" s="1"/>
  <c r="U63" i="20" s="1"/>
  <c r="L89" i="20"/>
  <c r="T89" i="20" s="1"/>
  <c r="U89" i="20" s="1"/>
  <c r="L33" i="20"/>
  <c r="T33" i="20" s="1"/>
  <c r="U33" i="20" s="1"/>
  <c r="L42" i="20"/>
  <c r="T42" i="20" s="1"/>
  <c r="U42" i="20" s="1"/>
  <c r="L36" i="20"/>
  <c r="T36" i="20" s="1"/>
  <c r="U36" i="20" s="1"/>
  <c r="L34" i="20"/>
  <c r="T34" i="20" s="1"/>
  <c r="U34" i="20" s="1"/>
  <c r="L40" i="20"/>
  <c r="T40" i="20" s="1"/>
  <c r="U40" i="20" s="1"/>
  <c r="L76" i="20"/>
  <c r="T76" i="20" s="1"/>
  <c r="U76" i="20" s="1"/>
  <c r="L35" i="20"/>
  <c r="T35" i="20" s="1"/>
  <c r="U35" i="20" s="1"/>
  <c r="G33" i="13"/>
  <c r="L44" i="20"/>
  <c r="T44" i="20" s="1"/>
  <c r="U44" i="20" s="1"/>
  <c r="L43" i="20"/>
  <c r="T43" i="20" s="1"/>
  <c r="U43" i="20" s="1"/>
  <c r="L41" i="20"/>
  <c r="T41" i="20" s="1"/>
  <c r="U41" i="20" s="1"/>
  <c r="L72" i="20"/>
  <c r="T72" i="20" s="1"/>
  <c r="U72" i="20" s="1"/>
  <c r="H33" i="13"/>
  <c r="L68" i="20"/>
  <c r="T68" i="20" s="1"/>
  <c r="U68" i="20" s="1"/>
  <c r="L69" i="20"/>
  <c r="T69" i="20" s="1"/>
  <c r="U69" i="20" s="1"/>
  <c r="L54" i="20"/>
  <c r="T54" i="20" s="1"/>
  <c r="U54" i="20" s="1"/>
  <c r="L87" i="20"/>
  <c r="T87" i="20" s="1"/>
  <c r="U87" i="20" s="1"/>
  <c r="L39" i="20"/>
  <c r="T39" i="20" s="1"/>
  <c r="U39" i="20" s="1"/>
  <c r="L38" i="20"/>
  <c r="T38" i="20" s="1"/>
  <c r="U38" i="20" s="1"/>
  <c r="B81" i="3"/>
  <c r="L83" i="20"/>
  <c r="T83" i="20" s="1"/>
  <c r="U83" i="20" s="1"/>
  <c r="J38" i="13"/>
  <c r="K38" i="13" s="1"/>
  <c r="M38" i="13" s="1"/>
  <c r="N38" i="13" s="1"/>
  <c r="L67" i="20"/>
  <c r="T67" i="20" s="1"/>
  <c r="U67" i="20" s="1"/>
  <c r="B65" i="3"/>
  <c r="B43" i="3"/>
  <c r="L45" i="20"/>
  <c r="T45" i="20" s="1"/>
  <c r="U45" i="20" s="1"/>
  <c r="C33" i="1"/>
  <c r="G33" i="1" s="1"/>
  <c r="H33" i="1" s="1"/>
  <c r="I33" i="1" s="1"/>
  <c r="Q33" i="1" s="1"/>
  <c r="G32" i="20"/>
  <c r="H32" i="20" s="1"/>
  <c r="I32" i="20" s="1"/>
  <c r="B30" i="3" s="1"/>
  <c r="J35" i="13"/>
  <c r="K35" i="13" s="1"/>
  <c r="M35" i="13" s="1"/>
  <c r="N35" i="13" s="1"/>
  <c r="B57" i="13"/>
  <c r="L59" i="20"/>
  <c r="T59" i="20" s="1"/>
  <c r="U59" i="20" s="1"/>
  <c r="B57" i="3"/>
  <c r="B83" i="3"/>
  <c r="L85" i="20"/>
  <c r="T85" i="20" s="1"/>
  <c r="U85" i="20" s="1"/>
  <c r="B75" i="3"/>
  <c r="L77" i="20"/>
  <c r="T77" i="20" s="1"/>
  <c r="U77" i="20" s="1"/>
  <c r="B88" i="3"/>
  <c r="L90" i="20"/>
  <c r="T90" i="20" s="1"/>
  <c r="U90" i="20" s="1"/>
  <c r="B82" i="3"/>
  <c r="L84" i="20"/>
  <c r="T84" i="20" s="1"/>
  <c r="U84" i="20" s="1"/>
  <c r="L56" i="20"/>
  <c r="T56" i="20" s="1"/>
  <c r="U56" i="20" s="1"/>
  <c r="B54" i="3"/>
  <c r="C15" i="1"/>
  <c r="G14" i="20"/>
  <c r="H14" i="20" s="1"/>
  <c r="I14" i="20" s="1"/>
  <c r="B50" i="3"/>
  <c r="L52" i="20"/>
  <c r="T52" i="20" s="1"/>
  <c r="U52" i="20" s="1"/>
  <c r="D19" i="1"/>
  <c r="G19" i="1" s="1"/>
  <c r="H19" i="1" s="1"/>
  <c r="I19" i="1" s="1"/>
  <c r="G18" i="20"/>
  <c r="H18" i="20" s="1"/>
  <c r="I18" i="20" s="1"/>
  <c r="B59" i="3"/>
  <c r="L61" i="20"/>
  <c r="T61" i="20" s="1"/>
  <c r="U61" i="20" s="1"/>
  <c r="C30" i="1"/>
  <c r="G29" i="20"/>
  <c r="H29" i="20" s="1"/>
  <c r="I29" i="20" s="1"/>
  <c r="B58" i="3"/>
  <c r="L60" i="20"/>
  <c r="T60" i="20" s="1"/>
  <c r="U60" i="20" s="1"/>
  <c r="B60" i="3"/>
  <c r="L62" i="20"/>
  <c r="T62" i="20" s="1"/>
  <c r="U62" i="20" s="1"/>
  <c r="L70" i="20"/>
  <c r="T70" i="20" s="1"/>
  <c r="U70" i="20" s="1"/>
  <c r="B68" i="3"/>
  <c r="B80" i="3"/>
  <c r="L82" i="20"/>
  <c r="T82" i="20" s="1"/>
  <c r="U82" i="20" s="1"/>
  <c r="J37" i="13"/>
  <c r="K37" i="13" s="1"/>
  <c r="M37" i="13" s="1"/>
  <c r="N37" i="13" s="1"/>
  <c r="B51" i="3"/>
  <c r="L53" i="20"/>
  <c r="T53" i="20" s="1"/>
  <c r="U53" i="20" s="1"/>
  <c r="C26" i="1"/>
  <c r="G25" i="20"/>
  <c r="H25" i="20" s="1"/>
  <c r="I25" i="20" s="1"/>
  <c r="C29" i="1"/>
  <c r="G28" i="20"/>
  <c r="H28" i="20" s="1"/>
  <c r="I28" i="20" s="1"/>
  <c r="L23" i="20"/>
  <c r="T23" i="20" s="1"/>
  <c r="U23" i="20" s="1"/>
  <c r="B21" i="3"/>
  <c r="C17" i="1"/>
  <c r="G16" i="20"/>
  <c r="H16" i="20" s="1"/>
  <c r="I16" i="20" s="1"/>
  <c r="C18" i="1"/>
  <c r="G17" i="20"/>
  <c r="H17" i="20" s="1"/>
  <c r="I17" i="20" s="1"/>
  <c r="E14" i="1"/>
  <c r="G14" i="1" s="1"/>
  <c r="H14" i="1" s="1"/>
  <c r="I14" i="1" s="1"/>
  <c r="G13" i="20"/>
  <c r="H13" i="20" s="1"/>
  <c r="I13" i="20" s="1"/>
  <c r="B45" i="3"/>
  <c r="L47" i="20"/>
  <c r="T47" i="20" s="1"/>
  <c r="U47" i="20" s="1"/>
  <c r="B71" i="3"/>
  <c r="L73" i="20"/>
  <c r="T73" i="20" s="1"/>
  <c r="U73" i="20" s="1"/>
  <c r="L79" i="20"/>
  <c r="T79" i="20" s="1"/>
  <c r="U79" i="20" s="1"/>
  <c r="B77" i="3"/>
  <c r="C21" i="1"/>
  <c r="G20" i="20"/>
  <c r="H20" i="20" s="1"/>
  <c r="I20" i="20" s="1"/>
  <c r="C20" i="1"/>
  <c r="G19" i="20"/>
  <c r="H19" i="20" s="1"/>
  <c r="I19" i="20" s="1"/>
  <c r="L88" i="20"/>
  <c r="T88" i="20" s="1"/>
  <c r="U88" i="20" s="1"/>
  <c r="B86" i="3"/>
  <c r="B29" i="3"/>
  <c r="L31" i="20"/>
  <c r="T31" i="20" s="1"/>
  <c r="U31" i="20" s="1"/>
  <c r="J34" i="13"/>
  <c r="K34" i="13" s="1"/>
  <c r="M34" i="13" s="1"/>
  <c r="N34" i="13" s="1"/>
  <c r="B78" i="3"/>
  <c r="L80" i="20"/>
  <c r="T80" i="20" s="1"/>
  <c r="U80" i="20" s="1"/>
  <c r="B73" i="3"/>
  <c r="L75" i="20"/>
  <c r="T75" i="20" s="1"/>
  <c r="U75" i="20" s="1"/>
  <c r="B62" i="3"/>
  <c r="L64" i="20"/>
  <c r="T64" i="20" s="1"/>
  <c r="U64" i="20" s="1"/>
  <c r="L46" i="20"/>
  <c r="T46" i="20" s="1"/>
  <c r="U46" i="20" s="1"/>
  <c r="B44" i="3"/>
  <c r="B64" i="3"/>
  <c r="L66" i="20"/>
  <c r="T66" i="20" s="1"/>
  <c r="U66" i="20" s="1"/>
  <c r="L37" i="20"/>
  <c r="T37" i="20" s="1"/>
  <c r="U37" i="20" s="1"/>
  <c r="B35" i="3"/>
  <c r="L74" i="20"/>
  <c r="T74" i="20" s="1"/>
  <c r="U74" i="20" s="1"/>
  <c r="B72" i="3"/>
  <c r="L51" i="20"/>
  <c r="T51" i="20" s="1"/>
  <c r="U51" i="20" s="1"/>
  <c r="B49" i="3"/>
  <c r="C28" i="1"/>
  <c r="G27" i="20"/>
  <c r="H27" i="20" s="1"/>
  <c r="I27" i="20" s="1"/>
  <c r="J32" i="13"/>
  <c r="K32" i="13" s="1"/>
  <c r="C22" i="1"/>
  <c r="G21" i="20"/>
  <c r="H21" i="20" s="1"/>
  <c r="I21" i="20" s="1"/>
  <c r="C12" i="1"/>
  <c r="G11" i="20"/>
  <c r="H11" i="20" s="1"/>
  <c r="I11" i="20" s="1"/>
  <c r="C25" i="1"/>
  <c r="G24" i="20"/>
  <c r="H24" i="20" s="1"/>
  <c r="I24" i="20" s="1"/>
  <c r="B69" i="3"/>
  <c r="L71" i="20"/>
  <c r="T71" i="20" s="1"/>
  <c r="U71" i="20" s="1"/>
  <c r="C23" i="1"/>
  <c r="G22" i="20"/>
  <c r="H22" i="20" s="1"/>
  <c r="I22" i="20" s="1"/>
  <c r="B76" i="3"/>
  <c r="L78" i="20"/>
  <c r="T78" i="20" s="1"/>
  <c r="U78" i="20" s="1"/>
  <c r="C31" i="1"/>
  <c r="G30" i="20"/>
  <c r="H30" i="20" s="1"/>
  <c r="I30" i="20" s="1"/>
  <c r="C13" i="1"/>
  <c r="G12" i="20"/>
  <c r="H12" i="20" s="1"/>
  <c r="I12" i="20" s="1"/>
  <c r="F27" i="1"/>
  <c r="G27" i="1" s="1"/>
  <c r="H27" i="1" s="1"/>
  <c r="I27" i="1" s="1"/>
  <c r="Q27" i="1" s="1"/>
  <c r="G26" i="20"/>
  <c r="H26" i="20" s="1"/>
  <c r="I26" i="20" s="1"/>
  <c r="B48" i="3"/>
  <c r="L50" i="20"/>
  <c r="T50" i="20" s="1"/>
  <c r="U50" i="20" s="1"/>
  <c r="C16" i="1"/>
  <c r="G15" i="20"/>
  <c r="H15" i="20" s="1"/>
  <c r="I15" i="20" s="1"/>
  <c r="J33" i="13" l="1"/>
  <c r="K33" i="13" s="1"/>
  <c r="M33" i="13" s="1"/>
  <c r="N33" i="13" s="1"/>
  <c r="L32" i="20"/>
  <c r="T32" i="20" s="1"/>
  <c r="U32" i="20" s="1"/>
  <c r="L12" i="20"/>
  <c r="T12" i="20" s="1"/>
  <c r="U12" i="20" s="1"/>
  <c r="B10" i="3"/>
  <c r="M32" i="13"/>
  <c r="N32" i="13" s="1"/>
  <c r="L17" i="20"/>
  <c r="T17" i="20" s="1"/>
  <c r="U17" i="20" s="1"/>
  <c r="B15" i="3"/>
  <c r="G13" i="1"/>
  <c r="H13" i="1" s="1"/>
  <c r="I13" i="1" s="1"/>
  <c r="Q13" i="1" s="1"/>
  <c r="G12" i="1"/>
  <c r="H12" i="1" s="1"/>
  <c r="I12" i="1" s="1"/>
  <c r="B25" i="3"/>
  <c r="L27" i="20"/>
  <c r="T27" i="20" s="1"/>
  <c r="U27" i="20" s="1"/>
  <c r="G20" i="1"/>
  <c r="H20" i="1" s="1"/>
  <c r="I20" i="1" s="1"/>
  <c r="Q20" i="1" s="1"/>
  <c r="G18" i="1"/>
  <c r="H18" i="1" s="1"/>
  <c r="I18" i="1" s="1"/>
  <c r="G26" i="1"/>
  <c r="H26" i="1" s="1"/>
  <c r="I26" i="1" s="1"/>
  <c r="Q26" i="1" s="1"/>
  <c r="B27" i="3"/>
  <c r="L29" i="20"/>
  <c r="T29" i="20" s="1"/>
  <c r="U29" i="20" s="1"/>
  <c r="L11" i="20"/>
  <c r="T11" i="20" s="1"/>
  <c r="U11" i="20" s="1"/>
  <c r="B9" i="3"/>
  <c r="L26" i="20"/>
  <c r="T26" i="20" s="1"/>
  <c r="U26" i="20" s="1"/>
  <c r="B24" i="3"/>
  <c r="B20" i="3"/>
  <c r="L22" i="20"/>
  <c r="T22" i="20" s="1"/>
  <c r="U22" i="20" s="1"/>
  <c r="B22" i="3"/>
  <c r="L24" i="20"/>
  <c r="T24" i="20" s="1"/>
  <c r="U24" i="20" s="1"/>
  <c r="L21" i="20"/>
  <c r="T21" i="20" s="1"/>
  <c r="U21" i="20" s="1"/>
  <c r="B19" i="3"/>
  <c r="G28" i="1"/>
  <c r="H28" i="1" s="1"/>
  <c r="I28" i="1" s="1"/>
  <c r="Q28" i="1" s="1"/>
  <c r="B18" i="3"/>
  <c r="L20" i="20"/>
  <c r="T20" i="20" s="1"/>
  <c r="U20" i="20" s="1"/>
  <c r="B11" i="3"/>
  <c r="L13" i="20"/>
  <c r="T13" i="20" s="1"/>
  <c r="U13" i="20" s="1"/>
  <c r="B14" i="3"/>
  <c r="L16" i="20"/>
  <c r="T16" i="20" s="1"/>
  <c r="U16" i="20" s="1"/>
  <c r="L28" i="20"/>
  <c r="T28" i="20" s="1"/>
  <c r="U28" i="20" s="1"/>
  <c r="B26" i="3"/>
  <c r="G30" i="1"/>
  <c r="H30" i="1" s="1"/>
  <c r="I30" i="1" s="1"/>
  <c r="Q30" i="1" s="1"/>
  <c r="L18" i="20"/>
  <c r="T18" i="20" s="1"/>
  <c r="U18" i="20" s="1"/>
  <c r="B16" i="3"/>
  <c r="B12" i="3"/>
  <c r="L14" i="20"/>
  <c r="T14" i="20" s="1"/>
  <c r="U14" i="20" s="1"/>
  <c r="L19" i="20"/>
  <c r="T19" i="20" s="1"/>
  <c r="U19" i="20" s="1"/>
  <c r="B17" i="3"/>
  <c r="L25" i="20"/>
  <c r="T25" i="20" s="1"/>
  <c r="U25" i="20" s="1"/>
  <c r="B23" i="3"/>
  <c r="B13" i="3"/>
  <c r="L15" i="20"/>
  <c r="T15" i="20" s="1"/>
  <c r="U15" i="20" s="1"/>
  <c r="B28" i="3"/>
  <c r="L30" i="20"/>
  <c r="T30" i="20" s="1"/>
  <c r="U30" i="20" s="1"/>
  <c r="G16" i="1"/>
  <c r="H16" i="1" s="1"/>
  <c r="I16" i="1" s="1"/>
  <c r="Q16" i="1" s="1"/>
  <c r="G31" i="1"/>
  <c r="H31" i="1" s="1"/>
  <c r="I31" i="1" s="1"/>
  <c r="Q31" i="1" s="1"/>
  <c r="G23" i="1"/>
  <c r="H23" i="1" s="1"/>
  <c r="I23" i="1" s="1"/>
  <c r="Q23" i="1" s="1"/>
  <c r="G25" i="1"/>
  <c r="H25" i="1" s="1"/>
  <c r="I25" i="1" s="1"/>
  <c r="Q25" i="1" s="1"/>
  <c r="G22" i="1"/>
  <c r="H22" i="1" s="1"/>
  <c r="I22" i="1" s="1"/>
  <c r="Q22" i="1" s="1"/>
  <c r="G21" i="1"/>
  <c r="H21" i="1" s="1"/>
  <c r="I21" i="1" s="1"/>
  <c r="Q21" i="1" s="1"/>
  <c r="G17" i="1"/>
  <c r="H17" i="1" s="1"/>
  <c r="I17" i="1" s="1"/>
  <c r="G29" i="1"/>
  <c r="H29" i="1" s="1"/>
  <c r="I29" i="1" s="1"/>
  <c r="Q29" i="1" s="1"/>
  <c r="G15" i="1"/>
  <c r="H15" i="1" s="1"/>
  <c r="I15" i="1" s="1"/>
  <c r="Q15" i="1" s="1"/>
  <c r="N43" i="13" l="1"/>
  <c r="B50" i="13" s="1"/>
  <c r="B58" i="13" s="1"/>
  <c r="B60" i="13" s="1"/>
  <c r="K43" i="13"/>
  <c r="B49" i="13" s="1"/>
  <c r="R20" i="1"/>
  <c r="R25" i="1"/>
  <c r="R28" i="1"/>
  <c r="R15" i="1"/>
  <c r="R23" i="1"/>
  <c r="R13" i="1"/>
  <c r="R12" i="1"/>
  <c r="R19" i="1"/>
  <c r="R17" i="1"/>
  <c r="R14" i="1"/>
  <c r="R18" i="1"/>
  <c r="R24" i="1"/>
  <c r="B59" i="13"/>
  <c r="C59" i="13" s="1"/>
  <c r="R16" i="1"/>
  <c r="R29" i="1"/>
  <c r="R21" i="1"/>
  <c r="R22" i="1"/>
  <c r="R27" i="1"/>
  <c r="R26" i="1"/>
</calcChain>
</file>

<file path=xl/comments1.xml><?xml version="1.0" encoding="utf-8"?>
<comments xmlns="http://schemas.openxmlformats.org/spreadsheetml/2006/main">
  <authors>
    <author/>
  </authors>
  <commentList>
    <comment ref="C9" author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authors>
    <author>Diana Karina Ruiz Perilla</author>
  </authors>
  <commentList>
    <comment ref="N12" authorId="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authors>
    <author>Myriam Cubillos Benavides</author>
  </authors>
  <commentList>
    <comment ref="C10" authorId="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<sst xmlns="http://schemas.openxmlformats.org/spreadsheetml/2006/main" count="1155" uniqueCount="711">
  <si>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</si>
  <si>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</si>
  <si>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</si>
  <si>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</si>
  <si>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</si>
  <si>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</si>
  <si>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</si>
  <si>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</si>
  <si>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</si>
  <si>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</si>
  <si>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</si>
  <si>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</si>
  <si>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</si>
  <si>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</si>
  <si>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</si>
  <si>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</si>
  <si>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Logo Entidad</t>
  </si>
  <si>
    <t>UNIVERSO DE AUDITORIA
PRIORIZACIÓN</t>
  </si>
  <si>
    <t>Unidad Auditable</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</si>
  <si>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</si>
  <si>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</si>
  <si>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</si>
  <si>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</si>
  <si>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</si>
  <si>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</si>
  <si>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</si>
  <si>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</si>
  <si>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</si>
  <si>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</si>
  <si>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</si>
  <si>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</si>
  <si>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OBJETIVO</t>
  </si>
  <si>
    <t>ROL</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</si>
  <si>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</si>
  <si>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</si>
  <si>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</si>
  <si>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</si>
  <si>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</si>
  <si>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</si>
  <si>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</si>
  <si>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</si>
  <si>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</si>
  <si>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</si>
  <si>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</si>
  <si>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</si>
  <si>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</si>
  <si>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</si>
  <si>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</si>
  <si>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</si>
  <si>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</si>
  <si>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</si>
  <si>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</si>
  <si>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</si>
  <si>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</si>
  <si>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</si>
  <si>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</si>
  <si>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</si>
  <si>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</si>
  <si>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</si>
  <si>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</si>
  <si>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</si>
  <si>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</si>
  <si>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</si>
  <si>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</si>
  <si>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</si>
  <si>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</si>
  <si>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</si>
  <si>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</si>
  <si>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</si>
  <si>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</si>
  <si>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</si>
  <si>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</si>
  <si>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</si>
  <si>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</si>
  <si>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</si>
  <si>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</si>
  <si>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</si>
  <si>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</si>
  <si>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</si>
  <si>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</si>
  <si>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</si>
  <si>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</si>
  <si>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</si>
  <si>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</si>
  <si>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</si>
  <si>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</si>
  <si>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</si>
  <si>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</si>
  <si>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</si>
  <si>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</si>
  <si>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</si>
  <si>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</si>
  <si>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</si>
  <si>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</si>
  <si>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</si>
  <si>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</si>
  <si>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</si>
  <si>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</si>
  <si>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</si>
  <si>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</si>
  <si>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</si>
  <si>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</si>
  <si>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</si>
  <si>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</si>
  <si>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</si>
  <si>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</si>
  <si>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</si>
  <si>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</si>
  <si>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</si>
  <si>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</si>
  <si>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</si>
  <si>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</si>
  <si>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</si>
  <si>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</si>
  <si>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</si>
  <si>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</si>
  <si>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</si>
  <si>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</si>
  <si>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</si>
  <si>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</si>
  <si>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</si>
  <si>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</si>
  <si>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</si>
  <si>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</si>
  <si>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</si>
  <si>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</si>
  <si>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</si>
  <si>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</si>
  <si>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</si>
  <si>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</si>
  <si>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</si>
  <si>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</si>
  <si>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</si>
  <si>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</si>
  <si>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</si>
  <si>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</si>
  <si>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</si>
  <si>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</si>
  <si>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</si>
  <si>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</si>
  <si>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</si>
  <si>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</si>
  <si>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</si>
  <si>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</si>
  <si>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</si>
  <si>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</si>
  <si>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</si>
  <si>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</si>
  <si>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</si>
  <si>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</si>
  <si>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</si>
  <si>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</si>
  <si>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</si>
  <si>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</si>
  <si>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</si>
  <si>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</si>
  <si>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</si>
  <si>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</si>
  <si>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</si>
  <si>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</si>
  <si>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</si>
  <si>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</si>
  <si>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</si>
  <si>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</si>
  <si>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</si>
  <si>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</si>
  <si>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</si>
  <si>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</si>
  <si>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</si>
  <si>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</si>
  <si>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</si>
  <si>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</si>
  <si>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</si>
  <si>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</si>
  <si>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</si>
  <si>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</si>
  <si>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</si>
  <si>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</si>
  <si>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</si>
  <si>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</si>
  <si>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</si>
  <si>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</si>
  <si>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</si>
  <si>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</si>
  <si>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</si>
  <si>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</si>
  <si>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</si>
  <si>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</si>
  <si>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</si>
  <si>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</si>
  <si>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</si>
  <si>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</si>
  <si>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</si>
  <si>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</si>
  <si>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</si>
  <si>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</si>
  <si>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</si>
  <si>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</si>
  <si>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</si>
  <si>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</si>
  <si>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</si>
  <si>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</si>
  <si>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</si>
  <si>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</si>
  <si>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</si>
  <si>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</si>
  <si>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</si>
  <si>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</si>
  <si>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</si>
  <si>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</si>
  <si>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</si>
  <si>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</si>
  <si>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</si>
  <si>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</si>
  <si>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</si>
  <si>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 xml:space="preserve">MESES </t>
  </si>
  <si>
    <t>Enfoque de prevención</t>
  </si>
  <si>
    <t>Liderazgo Estratégico</t>
  </si>
  <si>
    <t>Relación con Entes de Control</t>
  </si>
  <si>
    <t>Versión del Plan Anual de Auditorías:</t>
  </si>
  <si>
    <t>Conformación  del Equipo de Control Interno:</t>
  </si>
  <si>
    <t>COORDINADOR DE LA AUDITORÍA (SEGUNDA/TERCERA  LINEA DE DEFENSA)</t>
  </si>
  <si>
    <t>TRABAJO DE AUDITORÍA</t>
  </si>
  <si>
    <t>AUDITORÍAS INTERNAS/SEGUIMIENTOS</t>
  </si>
  <si>
    <t>INFORMES REGLAMENTARIOS</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</si>
  <si>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</si>
  <si>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</si>
  <si>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</si>
  <si>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</si>
  <si>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</si>
  <si>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</si>
  <si>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</si>
  <si>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</si>
  <si>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</si>
  <si>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</si>
  <si>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</si>
  <si>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</si>
  <si>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</si>
  <si>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</si>
  <si>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</si>
  <si>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</si>
  <si>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</si>
  <si>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</si>
  <si>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</si>
  <si>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</si>
  <si>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</si>
  <si>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</si>
  <si>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</si>
  <si>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</si>
  <si>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</si>
  <si>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</si>
  <si>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</si>
  <si>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</si>
  <si>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</si>
  <si>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</si>
  <si>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</si>
  <si>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</si>
  <si>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</si>
  <si>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</si>
  <si>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</si>
  <si>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</si>
  <si>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</si>
  <si>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</si>
  <si>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</si>
  <si>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</si>
  <si>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</si>
  <si>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</si>
  <si>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</si>
  <si>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</si>
  <si>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</si>
  <si>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</si>
  <si>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</si>
  <si>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</si>
  <si>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</si>
  <si>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</si>
  <si>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</si>
  <si>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</si>
  <si>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</si>
  <si>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</si>
  <si>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</si>
  <si>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</si>
  <si>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</si>
  <si>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</si>
  <si>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</si>
  <si>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</si>
  <si>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</si>
  <si>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</si>
  <si>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</si>
  <si>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Unidad Auditable 25</t>
  </si>
  <si>
    <t>Unidad Auditable 26</t>
  </si>
  <si>
    <t>Unidad Auditable 27</t>
  </si>
  <si>
    <t>Unidad Auditable 28</t>
  </si>
  <si>
    <t>Unidad Auditable 29</t>
  </si>
  <si>
    <t>Unidad Auditable 30</t>
  </si>
  <si>
    <t>Unidad Auditable 31</t>
  </si>
  <si>
    <t>Unidad Auditable 32</t>
  </si>
  <si>
    <t>Unidad Auditable 33</t>
  </si>
  <si>
    <t>Unidad Auditable 34</t>
  </si>
  <si>
    <t>Unidad Auditable 35</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</si>
  <si>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</si>
  <si>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</si>
  <si>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</si>
  <si>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</si>
  <si>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</si>
  <si>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</si>
  <si>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</si>
  <si>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</si>
  <si>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</si>
  <si>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</si>
  <si>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</si>
  <si>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</si>
  <si>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</si>
  <si>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 Auditable 36</t>
  </si>
  <si>
    <t>Unidad Auditable 37</t>
  </si>
  <si>
    <t>Unidad Auditable 38</t>
  </si>
  <si>
    <t>Unidad Auditable 39</t>
  </si>
  <si>
    <t>Unidad Auditable 40</t>
  </si>
  <si>
    <t>Unidad Auditable 41</t>
  </si>
  <si>
    <t>Unidad Auditable 42</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</si>
  <si>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</si>
  <si>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</si>
  <si>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</si>
  <si>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</si>
  <si>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</si>
  <si>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</si>
  <si>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</si>
  <si>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</si>
  <si>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</si>
  <si>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</si>
  <si>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</si>
  <si>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</si>
  <si>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</si>
  <si>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</si>
  <si>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</si>
  <si>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</si>
  <si>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</si>
  <si>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</si>
  <si>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</si>
  <si>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</si>
  <si>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</si>
  <si>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</si>
  <si>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</si>
  <si>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</si>
  <si>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</si>
  <si>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</si>
  <si>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</si>
  <si>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</si>
  <si>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</si>
  <si>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</si>
  <si>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</si>
  <si>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</si>
  <si>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</si>
  <si>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</si>
  <si>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</si>
  <si>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</si>
  <si>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</si>
  <si>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</si>
  <si>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</si>
  <si>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</si>
  <si>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</si>
  <si>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</si>
  <si>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</si>
  <si>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</si>
  <si>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</si>
  <si>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</si>
  <si>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</si>
  <si>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</si>
  <si>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</si>
  <si>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</si>
  <si>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</si>
  <si>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</si>
  <si>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</si>
  <si>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</si>
  <si>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</si>
  <si>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</si>
  <si>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N/A</t>
  </si>
  <si>
    <t>Si</t>
  </si>
  <si>
    <t>Sí</t>
  </si>
  <si>
    <t>JANETH VILLALBA MAHECHA</t>
  </si>
  <si>
    <t xml:space="preserve">Realizar un examen sistemático, objetivo e independiente de los procesos, actividades, operaciones y resultados de las áreas de la empresa; que permita emitir juicios basados en evidencias sobre los aspectos más importantes de la gestión, formular recomendaciones de ajuste y mejoramiento, a fin de que se obtengan los resultados esperados. </t>
  </si>
  <si>
    <t>Seguimiento de Acuerdos de Gestión</t>
  </si>
  <si>
    <t>Seguimiento Informes Gobierno Digital</t>
  </si>
  <si>
    <t>Seguimiento Comité de Sostenibilidad Contable</t>
  </si>
  <si>
    <t>José Edwin Lozano</t>
  </si>
  <si>
    <t>Campaña de fomento de Autocontrol</t>
  </si>
  <si>
    <t>Jefe Oficina de Control Interno         
Técnico Apoyo Atención entes de control
Auditor Designado</t>
  </si>
  <si>
    <t>Ley 1474 de 2011</t>
  </si>
  <si>
    <t>Equipo Oficina de Control Interno</t>
  </si>
  <si>
    <t>Presentación y Aprobación programa de Auditorías</t>
  </si>
  <si>
    <t>Coordinar y Ejecutar Sesiones del  Comité Institucional de Coordinación de Control Interno</t>
  </si>
  <si>
    <t>Janeth Villalba Mahecha</t>
  </si>
  <si>
    <t>Auditoria Misional - Predios Administrados por la ERU</t>
  </si>
  <si>
    <t>Auditoria Procesos Ejecución Proyectos de Obras</t>
  </si>
  <si>
    <t>X</t>
  </si>
  <si>
    <t>Seguimientos a publicaciones de la Contratación en la Plataforma SECOP</t>
  </si>
  <si>
    <t>Seguimiento Comité de Defensa Judicial, Conciliación y Repetición y SIPROJ</t>
  </si>
  <si>
    <t xml:space="preserve">Seguimiento a Verificación, Recomendaciones y Resultados sobre Cumplimiento de normas en materia de Derechos de Autor sobre Software </t>
  </si>
  <si>
    <t>Seguimiento a la Austeridad en el Gasto</t>
  </si>
  <si>
    <t>Evaluación de los Riesgos  de Corrupción</t>
  </si>
  <si>
    <t>Evaluación de los Riesgos  de Gestión</t>
  </si>
  <si>
    <t>Seguimiento Plan de Mejoramiento Contraloría</t>
  </si>
  <si>
    <t>Prestar los servicios de asesoría y acompañamiento requeridos</t>
  </si>
  <si>
    <t>Seguimiento Estado de Cumplimiento Metas Plan de Desarrollo e Indicadores</t>
  </si>
  <si>
    <t>Reparto, seguimiento, revisión y registro de respuestas a Entes Externos de Control</t>
  </si>
  <si>
    <t xml:space="preserve">Lily Moreno </t>
  </si>
  <si>
    <t>Fortalecer los mecanismos de
prevención, investigación y sanción de actos de corrupción y la efectividad
del control de la gestión pública.</t>
  </si>
  <si>
    <t>Decreto Distrital No. 061 del 14 de febrero de 2007</t>
  </si>
  <si>
    <t>Por el cual se reglamenta el funcionamiento de las Cajas Menores y los Avances en Efectivo</t>
  </si>
  <si>
    <t>Decreto 648 de 2017</t>
  </si>
  <si>
    <t>Decreto 648 de 2017 Capitulo 3 Artículo  2.2.21.4.9</t>
  </si>
  <si>
    <t xml:space="preserve">Fortalecer el control interno en los organismos y entidades del Estado. </t>
  </si>
  <si>
    <t>Propiciar el desarrollo pleno del potencial de los habitantes de la ciudad, para alcanzar la felicidad de todos en su condición de individuos, miembros de familia y de la sociedad.</t>
  </si>
  <si>
    <t>Fortalecer el Sistema de Control Interno</t>
  </si>
  <si>
    <t>Lineamientos generales sobre austeridad y transparencia del gasto público en las entidades y organismos del orden distrital.</t>
  </si>
  <si>
    <t>Eficiencia administrativa, participación y servicios al ciudadano por medios electrónicos</t>
  </si>
  <si>
    <t>Resolución Nº 357 de 2008</t>
  </si>
  <si>
    <t>Lograr una información contable con las características de confiabilidad, relevancia y comprensibilidad,</t>
  </si>
  <si>
    <t>Ley 87 de 1993</t>
  </si>
  <si>
    <t>Resolución 011 de 2014</t>
  </si>
  <si>
    <t>Prescribir los métodos, la forma y términos de rendir la cuenta por parte de los responsables del manejo de fondos, bienes o recursos públicos del Distrito Capital y unificar la información que se presenta a la Contraloría de Bogotá, D.C.</t>
  </si>
  <si>
    <t>Edgar Mogollón
José Edwin Lozano</t>
  </si>
  <si>
    <t>José Edwin Lozano 
Edgar Mogollón</t>
  </si>
  <si>
    <t xml:space="preserve">Jefe Oficina de Control Interno    </t>
  </si>
  <si>
    <t>Trabajador Oficial</t>
  </si>
  <si>
    <t>Decreto 648 de 2017, artículo 4
Decreto Nacional No. 1083 de 2015 artículos 2.2.21.1.5 y 2.2.21.1.6</t>
  </si>
  <si>
    <t>Auditoria Proceso Gestión Financiera y Contable</t>
  </si>
  <si>
    <t>Auditoria a la Implementación del Modelo Integrado de Planeación y Gestión MIPG</t>
  </si>
  <si>
    <t xml:space="preserve"> </t>
  </si>
  <si>
    <t>Seguimiento Estrategia Antitrámite</t>
  </si>
  <si>
    <t>Cumplimiento Normas ISO</t>
  </si>
  <si>
    <t>Informe Integral de Gestión OCI</t>
  </si>
  <si>
    <t>Ernesto Quintana</t>
  </si>
  <si>
    <t>Proyecto San Victorino  (Alto volumen de información - terminación Contrato de dos auditores - aun en proceso de contratación)</t>
  </si>
  <si>
    <t>Seguimiento Cajas Menores (SE EFECTUAN SIN PREVIO AVISO)</t>
  </si>
  <si>
    <t>Dirigir la gestión pública al mejor desempeño institucional</t>
  </si>
  <si>
    <t>Evidencia</t>
  </si>
  <si>
    <t>Observación</t>
  </si>
  <si>
    <t>Seguimiento implementación acciones de mejora a raíz de auditorias externas e internas</t>
  </si>
  <si>
    <t>Activos de Información y Funcionamiento Software que maneja la Empresa</t>
  </si>
  <si>
    <t xml:space="preserve">Auditoria Voto Nacional - Contratos Asociados (Auditoria de Gestión Contractual)  </t>
  </si>
  <si>
    <t>http://186.154.195.124/node/2808</t>
  </si>
  <si>
    <t>http://186.154.195.124/mision-y-vision</t>
  </si>
  <si>
    <t>http://186.154.195.124/node/2803</t>
  </si>
  <si>
    <t>http://186.154.195.124/node/3488</t>
  </si>
  <si>
    <t>http://www.eru.gov.co/es/node/1611</t>
  </si>
  <si>
    <t>http://186.154.195.124/organigrama</t>
  </si>
  <si>
    <t>http://www.eru.gov.co/es/search/content?keys=politicas+institucionales</t>
  </si>
  <si>
    <t>http://186.154.195.124/node/3317</t>
  </si>
  <si>
    <t>http://186.154.195.124/mipg/mapa-procesos</t>
  </si>
  <si>
    <t>http://186.154.195.124/search/content?keys=gestion%20documental&amp;page=0</t>
  </si>
  <si>
    <t>http://186.154.195.124/node/1652</t>
  </si>
  <si>
    <t>http://186.154.195.124/node/1625</t>
  </si>
  <si>
    <t>Calle 100, Complejo Hospitalario San Juan de Dios</t>
  </si>
  <si>
    <t>http://www.eru.gov.co/es/node/1540</t>
  </si>
  <si>
    <t>http://www.eru.gov.co/
http://186.154.195.124/</t>
  </si>
  <si>
    <t>http://186.154.195.124/search/content?keys=indicadores%20de%20gestion</t>
  </si>
  <si>
    <t>http://www.eru.gov.co/es/node/1738</t>
  </si>
  <si>
    <t>http://186.154.195.124/node/2395</t>
  </si>
  <si>
    <t>http://186.154.195.124/node/2354</t>
  </si>
  <si>
    <t>http://186.154.195.124/search/content?keys=MAPA+RIESGOS</t>
  </si>
  <si>
    <t>http://www.eru.gov.co/index.php/es/node/1515</t>
  </si>
  <si>
    <t>http://www.eru.gov.co/index.php/es/node/1754</t>
  </si>
  <si>
    <t>http://www.eru.gov.co/es/node/1759</t>
  </si>
  <si>
    <t>http://186.154.195.124/search/content?keys=Comit%C3%A9+Institucional+de+Coordinaci%C3%B3n+de+Control+Interno</t>
  </si>
  <si>
    <t>Evaluación de Riesgos</t>
  </si>
  <si>
    <t xml:space="preserve">
Janeth Villalba Mahecha
Jefe Oficina de Control Interno
Empresa de Renovación y Desarrollo Urbano de Bogotá D.C.
Enero 15 de 2021
</t>
  </si>
  <si>
    <t>INFORME DE TRANSICIÓN NUEVO JEFE DE CONTROL INTERNO</t>
  </si>
  <si>
    <t xml:space="preserve"> ley 1474 de 2011</t>
  </si>
  <si>
    <t>Jefe Oficina de Control Interno</t>
  </si>
  <si>
    <t>Ley 1474 de 2011 - Estatuto Anticorrupción
Decreto 019 de 2012 - "Por el cual se dictan normas para suprimir o reformar regulaciones, procedimientos y trámites innecesarios existentes en la Administración Pública.”</t>
  </si>
  <si>
    <t>Revisar y actualizar los instrumentos básicos de la actividad de auditoria interna</t>
  </si>
  <si>
    <t>Resolución Orgánica 5544 de 2003
Resolución 5580 de 2004
Resolución 003 de 2005</t>
  </si>
  <si>
    <t>Permite el mejoramiento continuo y cumplimiento de los objetivos institucionales de la entidad pública</t>
  </si>
  <si>
    <t>Fortalecer el control interno en los organismos y entidades del Estado</t>
  </si>
  <si>
    <t>Directiva 017 de 2018</t>
  </si>
  <si>
    <t>Reuniones de Autoevaluación Proceso (quincenal)</t>
  </si>
  <si>
    <t>Revisión y actualización del Proceso Evaluación y Seguimiento: Revisión procedimientos, instructivos, formatos, indicadores y riesgos del proceso, asignación y seguimiento  de tareas y actividades programadas, determinación de directrices e instrucciones al grupo de trabajo</t>
  </si>
  <si>
    <t>Contratista Profesional</t>
  </si>
  <si>
    <t>Actividades Programadas</t>
  </si>
  <si>
    <t>Porcentaje ejecutado</t>
  </si>
  <si>
    <t>Observaciones</t>
  </si>
  <si>
    <t>Auditoria Proceso Gestión Financiera y Contable se ejecuto en un 90% quedando pendiente el cierre programado para el mes de enero de 2021</t>
  </si>
  <si>
    <t>CUMPLIMIENTO NORMAS ISO</t>
  </si>
  <si>
    <t xml:space="preserve">Se realizaron Auditorias de Calidad a los 17 procesos de la Empresa </t>
  </si>
  <si>
    <t>Los siguientes informes se finalizaran en enero de 2021:
1. Seguimientos a publicaciones de la Contratación en la Plataforma SECOP (segundo semestre 2020) , Avance 60%
2. Seguimiento Comités Institucionales. Avance 60%
3. Seguimiento Estado de Cumplimiento Metas Plan de Desarrollo e Indicadores Avance 90%
4. Seguimiento Informes Gobierno Digital. Avance 80%
5. Seguimiento Código de Integridad. Avance 80%</t>
  </si>
  <si>
    <t xml:space="preserve">Incluye actividad "Prestar los servicios de asesoría y acompañamiento requeridos"
NOTA: Estas actividades se realizan mensualmente </t>
  </si>
  <si>
    <t>Incluye Actividades Entes de Control y seguimientos a los Planes de Mejoramiento de la Contraloría y por Procesos.</t>
  </si>
  <si>
    <t>Dirección /Oficina</t>
  </si>
  <si>
    <t xml:space="preserve">Nombre del responsable </t>
  </si>
  <si>
    <t xml:space="preserve">Teléfono del responsable </t>
  </si>
  <si>
    <t xml:space="preserve">Correo electrónico del responsable </t>
  </si>
  <si>
    <t>Código UNSPSC (cada código separado por ;)</t>
  </si>
  <si>
    <t>Nombre Contratista</t>
  </si>
  <si>
    <t>Descripción (objeto)</t>
  </si>
  <si>
    <t>Duración del contrato (número)</t>
  </si>
  <si>
    <t>Duración del contrato (intervalo: días, meses, años)</t>
  </si>
  <si>
    <t xml:space="preserve">Modalidad de selección </t>
  </si>
  <si>
    <t>Fuente de los recursos</t>
  </si>
  <si>
    <t>Unidad de contratación (referencia)</t>
  </si>
  <si>
    <t>Oficina de Control Interno</t>
  </si>
  <si>
    <t>jvillalbam@eru.gov.co</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</si>
  <si>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Gobierno Digital, Tecnologías de la Información y las Comunicaciones, Seguridad de la Información y Transparencia y Acceso a la Información Pública en el marco del Modelo Integrado de Planeación y Gestión y de acuerdo con lo definido en el Plan Anual de Auditoría.</t>
  </si>
  <si>
    <t>meses</t>
  </si>
  <si>
    <t>Contratación Directa</t>
  </si>
  <si>
    <t>Recursos Propios</t>
  </si>
  <si>
    <t>Control Interno</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</si>
  <si>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evaluación y seguimiento a procesos, planes, programas y proyectos de la Empresa, de acuerdo con lo definido en el Plan Anual de Auditoría, el Modelo Integrado de Planeación y Gestión y los requisitos técnicos y legales aplicables en cada caso.</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</si>
  <si>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los procesos misionales y de apoyo, evaluación de la administración del riesgo, Sistema de Control Interno, cumplimiento de requisitos legales y regulaciones internas, metas del plan de desarrollo, implementación y sostenibilidad del Modelo Integrado de Planeación y Gestión MIPG, gestión ambiental, seguridad y salud en el trabajo y entes externos de control, en concordancia con el Plan Anual de Auditoría y los requisitos legales aplicables.</t>
  </si>
  <si>
    <t>Prestación de servicios profesionales especializados para apoyar  el cumplimiento  de las actividades  relacionadas con asesoría, seguimiento y evaluación propias de la Oficina de Control Interno de la Empresa de Renovación y Desarrollo Urbano de Bogotá, que involucren temas relacionados con el Control Fiscal, Control Administrativo, Control de legalidad, Control de Gestión y Control de Resultados, en concordancia con el Plan anual de Auditoría, el Modelo Integrado de Planeación y Gestión y los requisitos legales aplicables.</t>
  </si>
  <si>
    <t>Prestar servicios técnicos de apoyo al cumplimiento de actividades propias de la Oficina de Control Interno de la Empresa de Renovación y Desarrollo Urbano de Bogotá D.C. en el marco del Modelo Integrado de Planeación y Gestión y el Plan Anual de Auditorias.</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</si>
  <si>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evaluación y seguimiento de mecanismos de la gestión jurídica, prevención del daño antijurídico y gestión fiscal, asociados a los proyectos de la Empresa, de acuerdo con lo definido en el Plan Anual de Auditoría, el Modelo Integrado de Planeación y Gestión y los requisitos técnicos y legales aplicables en cada caso.</t>
  </si>
  <si>
    <t>En total se realizaron 79 actividades en vigencia 2020</t>
  </si>
  <si>
    <t>LIDERAZGO ESTRATEGICO</t>
  </si>
  <si>
    <t>AUDITOR ADICIONAL 1</t>
  </si>
  <si>
    <t>Prestar servicios profesionales especializados a la oficina de control interno en el marco del MIPG</t>
  </si>
  <si>
    <t>Rubro</t>
  </si>
  <si>
    <t>Constitución Política de 1991, artículos 119 y 267
Ley 42 de 1993
Decreto Nacional No. 403 de 2020</t>
  </si>
  <si>
    <t>Según plan de auditoria de organismo de control</t>
  </si>
  <si>
    <t>Contraloría de Bogotá</t>
  </si>
  <si>
    <t>Visitas Administrativas de Control Fiscal</t>
  </si>
  <si>
    <t xml:space="preserve">Decreto 062 </t>
  </si>
  <si>
    <t>Subgerencia de Planeación y administración de proyectos</t>
  </si>
  <si>
    <t>2020 - 2023</t>
  </si>
  <si>
    <t>Informe de evaluación del Sistema de Control Interno Contable</t>
  </si>
  <si>
    <t>Resolución de la Contaduría General de la Nación No. 193 de 2016</t>
  </si>
  <si>
    <t>Informe Semestral de Evaluación Independiente del Sistema de Control Interno</t>
  </si>
  <si>
    <t>Decreto 648 de 2017 - Artículo 2.2.21.4.8 y Resolución ERU No. 054 de 2018.</t>
  </si>
  <si>
    <t>Resolkución 054 de 2018</t>
  </si>
  <si>
    <t>Convenciones</t>
  </si>
  <si>
    <t>Seguimiento Plan de Mejoramiento por Procesos</t>
  </si>
  <si>
    <t>Resolución 5580 de 2004
Resolución Orgánica 5544 de 2003
Resolución 003 de 2005</t>
  </si>
  <si>
    <t>Inscripción del soporte lógico (software) en el Registro Nacional del derecho de Autor</t>
  </si>
  <si>
    <t>http://www.eru.gov.co/index.php/es/search/content?keys=activos+de+informacion</t>
  </si>
  <si>
    <t>Decreto Ley 1421 de
1993 y en el artículo 9 del Acuerdo 24 de 1993</t>
  </si>
  <si>
    <t>Contraloria pendiente de publicar en pagina web</t>
  </si>
  <si>
    <t>Decreto Ley 2106 de 2019, Artículo 156
Circular Externa No. 100-006 de 2019 del DAFP.</t>
  </si>
  <si>
    <t>Ley 1150 de 2007
Ley 87 de 1993
Decreto Único Reglamentario No. 1082 de 2015</t>
  </si>
  <si>
    <t>Ley 1474 de 2011 Art 76 - 
Decreto Distrital No. 371 de 2010</t>
  </si>
  <si>
    <t>Decreto Distrital No. 807 de 2019</t>
  </si>
  <si>
    <t xml:space="preserve">Decreto Único Reglamentario No. 1082 de 2015 </t>
  </si>
  <si>
    <t>Ley 87 de 1993
Ley 489 de 1998</t>
  </si>
  <si>
    <t xml:space="preserve">Decreto Nacional No. 492 de 2019 </t>
  </si>
  <si>
    <t>Decreto 1499 de 2017</t>
  </si>
  <si>
    <t>Decreto No. 1008 de 2018</t>
  </si>
  <si>
    <t>Ernesto Quintana - José R. Santis</t>
  </si>
  <si>
    <t>Decreto Distrital No. 839 de 2018</t>
  </si>
  <si>
    <t>Edgar Mogollón
José Santis</t>
  </si>
  <si>
    <t>Acuerdo del Concejo de Bogotá No. 761 de 2020 "Un nuevo contrato social y ambiental para la Bogotá del Siglo XXI"
Decreto Distrital No. 807 de 2019</t>
  </si>
  <si>
    <t>Resolución 080 de 2018 - "Por la cual se adopta el Código de Integridad del Servicio Público en la Empresa de Renovación y Desarrollo Urbano de Bogotá D.C. y se dictan otras disposiciones"</t>
  </si>
  <si>
    <t>Seguimiento Reporte - Ley e índice de Transparencia y Acceso a la Información - ITA.</t>
  </si>
  <si>
    <t>Diligenciamiento Encuestas Gobierno Corporativo - Veeduría Distrital.</t>
  </si>
  <si>
    <t>Seguimiento a la actualización de bases de datos en RNBD</t>
  </si>
  <si>
    <t>Actualización de la información contenida en el Registro Nacional de Bases de Datos</t>
  </si>
  <si>
    <t>Presentar el estado del Sistema de Control Interno de la Empresa de Renovación y Desarrollo Urbano de Bogotá, en cumplimiento de lo dispuesto en la Ley 1774 de 2011 y los
lineamientos impartidos por el Departamento Administrativo de la Función Pública en el Manual Operativo del Modelo Integrado de Planeación y Gestión – MIPG</t>
  </si>
  <si>
    <t>Unidad Auditable 13</t>
  </si>
  <si>
    <t>Unidad Auditable 14</t>
  </si>
  <si>
    <t>Unidad Auditable 15</t>
  </si>
  <si>
    <t>Unidad Auditable 16</t>
  </si>
  <si>
    <t>Unidad Auditable 17</t>
  </si>
  <si>
    <t>Evaluación y Seguimiento Implementación MIPG  7 dimensiones y 18 políticas - e informes FURAG.</t>
  </si>
  <si>
    <t>Equipo Auditor OCI</t>
  </si>
  <si>
    <t>Equipo Auditor OCI - Responsables de procesos - atienden auditoria externa</t>
  </si>
  <si>
    <t>Actividad En proceso</t>
  </si>
  <si>
    <t>N°</t>
  </si>
  <si>
    <t>Seguimiento y Control de Acciones de Plan Anticorrupción y Atención al Ciudadano</t>
  </si>
  <si>
    <t>Ejecutado</t>
  </si>
  <si>
    <t>VIGENCIA 2022</t>
  </si>
  <si>
    <t>Contratista tecnico</t>
  </si>
  <si>
    <t>PLAN ANUAL DE AUDITORIA 2021</t>
  </si>
  <si>
    <r>
      <t xml:space="preserve">CONOCIMIENTO DE LA ENTIDAD
</t>
    </r>
    <r>
      <rPr>
        <sz val="11"/>
        <color rgb="FF0000FF"/>
        <rFont val="Century Gothic"/>
        <family val="2"/>
      </rPr>
      <t>EMPRESA DE RENOVACION Y DESARROLLO URBANO DE BOGOTA D.C.</t>
    </r>
    <r>
      <rPr>
        <b/>
        <sz val="11"/>
        <color theme="1"/>
        <rFont val="Century Gothic"/>
        <family val="2"/>
      </rPr>
      <t xml:space="preserve">
</t>
    </r>
  </si>
  <si>
    <t>Versión 1 - 2022</t>
  </si>
  <si>
    <t>El Plan Anual de Auditoria contempla los trabajos de auditoria interna, evaluaciones y seguimientos a realizar durante la vigencia 2022, a través de las cuales se evaluará la gestión institucional, el cumplimiento de objetivos,  la administración del riesgo, los planes de mejoramiento, la aplicación de procedimientos y normas legales vigentes, entre otros criterios.</t>
  </si>
  <si>
    <t>PLAN ANUAL DE AUDITORIA : Empresa de Renovación y Desarrollo Urbano de Bogotá D.C.
Vigencia:2022</t>
  </si>
  <si>
    <t>073 - 2021
Edgar Efren Mogollon Montañez</t>
  </si>
  <si>
    <t>074 - 2021
Ernesto Arturo Quintana Pinilla</t>
  </si>
  <si>
    <t>125 - 2021 
Miguel Angel Pardo Mateus</t>
  </si>
  <si>
    <t>124 - 2021 
Lily Johanna Moreno Gonzalez</t>
  </si>
  <si>
    <t xml:space="preserve">098 - 2021
Omar Urrea Romero </t>
  </si>
  <si>
    <t>123 - 2021 
Flora Isabel Ramírez González</t>
  </si>
  <si>
    <t>075 - 2021
José Ramon Santis Jiménez</t>
  </si>
  <si>
    <t>076-2021
Marcos Andrés Rodríguez Naizaque</t>
  </si>
  <si>
    <t>Prestación de servicios profesionales especializados para apoyar el cumplimiento de las actividades relacionadas con asesoría, seguimiento y evaluación propias de la oficina de control interno de la Empresa de Renovación y Desarrollo Urbano de Bogotá, en lo relacionado con el Sistema Integrado de Gestión, seguimiento y evaluación del Sistema de Gestión de Calidad, Sistema de Control Interno así como el fomento de la cultura de autocontrol, en concordancia con el Plan Anual de Auditoría, el Modelo Integrado de Planeación y Gestión y los requisitos legales aplicables.</t>
  </si>
  <si>
    <t>Funcionamiento</t>
  </si>
  <si>
    <t>Inversión</t>
  </si>
  <si>
    <t xml:space="preserve">Adición
(Teniendo en cuenta Ley de Grantías)
</t>
  </si>
  <si>
    <t>V/r Mernsual</t>
  </si>
  <si>
    <t>V/r Total adición</t>
  </si>
  <si>
    <t>Fecha estimada de inicio de proceso de selección (mes)
ADICION CONTRATO VIGENTE</t>
  </si>
  <si>
    <t>Fecha estimada de presentación de ofertas (mes)
NUEVO CONTRATO</t>
  </si>
  <si>
    <t>Contrato nuevo</t>
  </si>
  <si>
    <t>Rol</t>
  </si>
  <si>
    <t>Auditoria - Informes de Ley en temas relacionados con el control fiscal, control administrativo, control de gestión, control de resultados y atención a entes de control en los temas relacionados y/o afines.</t>
  </si>
  <si>
    <t>Auditoria - Informes de Ley en factores referentes a gobierno digital, tecnologías de la información y las comunicaciones, seguridad de la información y transparencia, acceso a la información pública, atención entes de control en los temas relacionados y/o afines y seguimiento del plan de mejoramiento de la contraloría.</t>
  </si>
  <si>
    <t>Auditoria - Informes de Ley en factores referentes a los procesos misionales y de apoyo, evaluación de la administración del riesgo, sistema de control interno, metas del plan de desarrollo, implementación y sostenibilidad del modelo integrado de planeación y gestión MIPG, Gestión Ambiental, Seguridad y Salud en el trabajo y atención a entes de control en los temas relacionados y/o afines.</t>
  </si>
  <si>
    <t>Auditoria - informes de ley en lo relacionado con el sistema integrado de gestión, seguimiento y evaluación del sistema de gestión de calidad, sistema de control interno, así como el fomento de la cultura de autocontrol, apoyo al Comité Institucional de Coordinación de Control Interno, seguimiento planes de mejoramiento por procesos, seguimiento a mapas de riesgos y atención a entes de control en los temas relacionados y/o afines.</t>
  </si>
  <si>
    <t>Auditoria - Informes de Ley en factores referentes a evaluación y seguimiento a procesos, planes, programas y proyectos de la empresa, apoyo al Comité Distrital de Auditoría e Implementación Normas Internacionales de Auditoría y atención a entes de control en los temas relacionados y/o afines.</t>
  </si>
  <si>
    <t>Auditoria - Informes de Ley en factores referentes a Evaluación y Seguimiento de mecanismos de la Gestión Jurídica, Prevención del Daño Antijurídico y Gestión Fiscal, asociados a los proyectos de la empresa, apoyo procesos contractuales a cargo del área y atención a entes de control en los temas relacionados y/o afines.</t>
  </si>
  <si>
    <t>Apoyo transversal al cumplimiento de los roles de Control Interno y al Plan Anual de Auditoria incluido el Sistema Integrado de Gestión, organización y seguimiento cuadros de control - tareas - requerimientos oficina de control interno.</t>
  </si>
  <si>
    <t xml:space="preserve">Apoyo transversal al cumplimiento de los roles de Control Interno y al Plan Anual de Auditoria incluido el Sistema Integrado de Gestión, organización y seguimiento cuadros de control - tareas - requerimientos oficina de control interno y apoyo logístico </t>
  </si>
  <si>
    <t>enero 2022</t>
  </si>
  <si>
    <t>Julio 2022</t>
  </si>
  <si>
    <t>Contratación transversal</t>
  </si>
  <si>
    <t>Voto Nacional (Incluye Edificio Formación para el Trabajo)</t>
  </si>
  <si>
    <t>Seguimiento Resolución 1519 de 2021  y acceso a la Información</t>
  </si>
  <si>
    <t>Seguimiento líneas de Defensa</t>
  </si>
  <si>
    <t>Seguimiento a la implementación  del Código de Integridad de la Empresa vigencia 2021</t>
  </si>
  <si>
    <t>Auditoría de Control Fiscal en la Modalidad de Desempeño - Fiducias</t>
  </si>
  <si>
    <t>Informes gestión OCI 2021-2022 -  Informe transición jefatura control interno 2022</t>
  </si>
  <si>
    <t>Auditoria Contratos arrendamiento - Predios San Victorino</t>
  </si>
  <si>
    <t>Normas concordantes con el objeto y alcance la Auditoría.</t>
  </si>
  <si>
    <t>Verificar y analizar el desarrollo de los contratos de arrendamiento de las manzanas 10 y 22 de San Victorino, su estado actual así como emitir el informe de auditoria respectivo</t>
  </si>
  <si>
    <t>Normas concordantes con el objeto y alcance la Auditoría</t>
  </si>
  <si>
    <t>Efectuar revisión y análisis del avance de la formulación de los proyectos citados en el alcance de la auditoria.</t>
  </si>
  <si>
    <t>Efectuar estudio, revisión y análisis del estado de diseño, desarrollo, implementación, y/o funcionamiento de los sistemas de información que apoyan la misionalidad de la Empresa.</t>
  </si>
  <si>
    <t xml:space="preserve">Realizar estudio, análisis revisión y adecuada aplicación de los procesos y procedimientos establecidos para el desarrollo de los servicios administrativos y de apoyo que se prestan en la Empresa. </t>
  </si>
  <si>
    <t>Revisión y análisis de la aplicación de la norma en la Empresa y la implementación en cuanto al acceso a la información.</t>
  </si>
  <si>
    <t>Seguimiento a Peticiones, Quejas, Reclamos, Sugerencias y Felicitaciones - Derechos de Petición</t>
  </si>
  <si>
    <t>Revisión de los instrumentos establecidos para el comportamiento y reglas de conducta del auditor interno, así como la evaluación del establecimiento y avance de las acciones de mejora producto de las auditoria cruzada realizada en el año 2021.</t>
  </si>
  <si>
    <t>Seguimiento a Directrices para Prevenir Conductas Irregulares sobre Incumplimiento de Manuales de Funciones y de Procedimientos y Pérdida de Elementos y Documentos Público. Directiva 008 de 2021</t>
  </si>
  <si>
    <t>Directiva Distrital No. 008 de 2021</t>
  </si>
  <si>
    <t>NTC ISO 9001:2015</t>
  </si>
  <si>
    <t xml:space="preserve">José Ramón Santis Jiménez
Edgar Efrén Mogollón Montañez
Marcos Andrés Rodríguez Naizaque
</t>
  </si>
  <si>
    <t>Auditores Internos, Equipo auditor OCI</t>
  </si>
  <si>
    <t>Edgar Mogollón 
Diana del Pilar Romero</t>
  </si>
  <si>
    <t>Lily Moreno
Mauricio Ramos</t>
  </si>
  <si>
    <t>José Santis
Diana del Pilar Romero</t>
  </si>
  <si>
    <t>Ernesto Quintana
Mauricio Ramos</t>
  </si>
  <si>
    <t>Janeth Villalba Mahecha, Diana del Pilar. Lily Moreno.</t>
  </si>
  <si>
    <t>Diana del Pilar Romero y Lily Moreno</t>
  </si>
  <si>
    <t>Modelo Integrado de Planeación y Gestión, actualizado: MIPG – Decreto 1499</t>
  </si>
  <si>
    <t>Evaluar la  efectiva gestión de riesgos: Las funciones que son propietarias de los riesgos y los gestionan. Las funciones que supervisan los riesgos. Las funciones que proporcionan aseguramiento independiente.</t>
  </si>
  <si>
    <t>Revisión Código de Ética del Auditor Interno, Estatuto Auditoría Interna.</t>
  </si>
  <si>
    <t>Programa Aseguramiento Calidad de la Auditoria</t>
  </si>
  <si>
    <t>Diana del Pilar Romero 
Mauricio Ramos</t>
  </si>
  <si>
    <t>Determinar cumplimiento de la Norma NIA 1300.</t>
  </si>
  <si>
    <t xml:space="preserve">Auditoría de Control Fiscal en la Modalidad de Cumplimiento - CHSJD </t>
  </si>
  <si>
    <t>Actividad fuera de términos o no comunicada</t>
  </si>
  <si>
    <t>CRONOGRAMA VIGENCIA AÑO 2022</t>
  </si>
  <si>
    <t>Ley 1712 de 2014 - Res 1519 de 2020
Directiva 006 de 14 de mayo de 2019
Directiva 026 de 25 de agosto de 2020
Directiva 029 de 13 de octubre de 2020</t>
  </si>
  <si>
    <t>Ley 23 de 1982
Decreto 1360 de 1989
Directiva Presidencial 02 de  2002
Circular 1000-06 de 22 de junio de 2004
Circular 07 de diciembre 28 de 2005
Circular 04 de 22 de diciembre de 2006</t>
  </si>
  <si>
    <t>ACTIVIDADES DE CONSULTORÍA-ASESORIA Y ACOMPAÑAMIENTO</t>
  </si>
  <si>
    <t>Transmisión Cuenta Mensual Contraloría</t>
  </si>
  <si>
    <t>Asesoría, acompañamiento  y Transmisión Cuenta Anual Contraloría</t>
  </si>
  <si>
    <t>Asistencia y Participación en los Comités Institucionales-Asesorías requeridas</t>
  </si>
  <si>
    <t>Costeo de los proyectos y rentabilidad de la Empresa</t>
  </si>
  <si>
    <t>Auditoria Proceso Terceros Concurrentes</t>
  </si>
  <si>
    <t>Sistemas de Información Misionales de la Empresa (Contratación)</t>
  </si>
  <si>
    <t>Actividad Planeada</t>
  </si>
  <si>
    <t>Fecha: Enero 26 de 2022 - Oficina de Control Interno</t>
  </si>
  <si>
    <t>Realizar análisis y verificación de la metodología aplicada al costeo de proyectos para establecer la rentabilidad de los mismos y su implementación.</t>
  </si>
  <si>
    <t>Verificar el funcionamiento de los Comités establecidos en la Empresa</t>
  </si>
  <si>
    <t>Seguimiento Cuadro resumen auditorías externas e internas  realizadas</t>
  </si>
  <si>
    <t>Mauricio Ramos
Diana del Pilar Romero  
Lily Moreno</t>
  </si>
  <si>
    <t xml:space="preserve">Seguimiento a la implementación del código de integridad de la Empresa vigencia 2022
Cumplimiento y eficacia de los programas de transparencia y ética empresarial. </t>
  </si>
  <si>
    <t>Atención Visitas – Entes de Control - Atención requerimientos entes de control conforme a las competencias de la OCI</t>
  </si>
  <si>
    <t>Líder: Mauricio Ramos
Diana del Pilar Romero, José Ramón Santis, Andrés Rodríguez, José Edwin Lozano</t>
  </si>
  <si>
    <t>Líder: Flora Ramírez
Equipo OCI</t>
  </si>
  <si>
    <t>Líder: Diana del Pilar Romero
Ernesto Quintana, Mauricio Ramos.</t>
  </si>
  <si>
    <t>Realizar revisión y estudio al proceso concerniente a Terceros Concurrentes y su aplicación en los proyectos de la Empresa.</t>
  </si>
  <si>
    <t>Líder: Lily Moreno
José Edwin Lozano, Flora Ramírez</t>
  </si>
  <si>
    <t>Líder: Ernesto Quintana  
José Ramón Santis, Andrés Rodríguez</t>
  </si>
  <si>
    <t>Servicios Administrativos y de apoyo - PIGA - Talento Humano -  Servicios Logísticos</t>
  </si>
  <si>
    <t>Líder: Edgar Mogollón
Flora Ramírez, Andrés Rodríguez, Mauricio Ramos</t>
  </si>
  <si>
    <t>Líder: José Edwin Lozano
Mauricio Ramos, Edgar Mogollón, Diana del Pilar Romero.</t>
  </si>
  <si>
    <t>Líder: Ernesto Quintana
José Ramón Santis - Andrés Rodríguez</t>
  </si>
  <si>
    <t>Seguimiento Auditoria de Fiducias (Plan de Mejoramiento y Contratación por vencimiento de términos Fiducias actuales)</t>
  </si>
  <si>
    <t>Conforme con los diferentes informes de auditoria realizados por la OCI, se efectuará el seguimiento de los aspectos consignados su estado actual, así como la implementación de las recomendaciones, acciones de mejora y el estado de las mismas</t>
  </si>
  <si>
    <t>Líder: José Edwin Lozano
Diana del Pliar Romero, Edgar Mogollón, Flora Ramírez.</t>
  </si>
  <si>
    <t>Seguimiento Comités Institucionales (Actividad pendiente de finalizar de la Vigencia 2021)</t>
  </si>
  <si>
    <t>Líder: Mauricio Ramos
Flora Ramírez</t>
  </si>
  <si>
    <t>Seguimiento Plan de Mejoramiento Archivística</t>
  </si>
  <si>
    <t>Líder: Edgar Mogollón
José Ramón, Andrés Rodríguez.</t>
  </si>
  <si>
    <t>Evaluación del Estatuto de Auditoria, Código de Ética del Auditor y Plan de Mejoramiento de las Auditorias Cruzadas</t>
  </si>
  <si>
    <t>Líder: Diana del Pilar Romero
Mauricio Ramos.</t>
  </si>
  <si>
    <t>Asesoría y seguimiento a la Implementación del Sistema de Gestión de Calidad bajo concepto del estándar NTC ISO 9001:2015</t>
  </si>
  <si>
    <t>Verificación de la Conformidad del  Sistema de Gestión de la Calidad bajo el concepto del estándar NTC ISO 9001:2015 de la Empresa (Ciclo  Auditorias Internas de Calidad 2022 a 12 procesos).</t>
  </si>
  <si>
    <t>Edgar Mogollón - Andrés Rodríguez</t>
  </si>
  <si>
    <t>Mauricio Ramos
Edgar Mogollón, Flora Ramírez</t>
  </si>
  <si>
    <t>Mauricio Ramos, Flora Ramírez.</t>
  </si>
  <si>
    <t>Lily Moreno, Edgar Mogollón</t>
  </si>
  <si>
    <t>Líder: Mauricio Ramos
Equipo auditor OCI</t>
  </si>
  <si>
    <t>Líder: José Edwin Lozano
Equipo Auditor OCI</t>
  </si>
  <si>
    <t>José Santis
Diana del Pilar Romero
Andrés Rodríguez</t>
  </si>
  <si>
    <t>Lily Moreno,  José Edwin Lozano 
Flora Ramírez y Diana del Pilar Romero</t>
  </si>
  <si>
    <t>Janeth Villalba Mahecha, María del Pilar Romero.</t>
  </si>
  <si>
    <t>Ernesto Quintana, Andrés Rodríguez</t>
  </si>
  <si>
    <t>NIA - Autodiagnóstico aseguramiento de la Calidad del ejercicio de las auditorias internas</t>
  </si>
  <si>
    <t>Lily Moreno - Edgar Mogollón</t>
  </si>
  <si>
    <t>Janeth Villalba Mahecha - Flora Ramírez</t>
  </si>
  <si>
    <t>Janeth Villalba Mahecha - José Santis, Andrés Rodríguez.</t>
  </si>
  <si>
    <t>José Santis - Flora Ramírez</t>
  </si>
  <si>
    <t xml:space="preserve"> Vigencia 2022:  Jefe Oficina OCI, Un (1) Gestor Sénior 3 de planta, Seis (6) contratistas Profesionales Especializados y Dos (2)  Contratistas Técnicos.
 - Tecnológicos: Equipo de cómputo, sistemas de información, sistemas de redes y correo electrónico de la empresa.</t>
  </si>
  <si>
    <t>Prestar la asesoría, asistencia técnica y seguimiento al estado de implementación del Sistema de Gestión de la Calidad bajo el concepto del estándar NTC ISO 9001:2015 en todo el ciclo PHVA.</t>
  </si>
  <si>
    <t>Fortalecer los mecanismos de prevención, investigación y sanción de actos de corrupción y la efectividad del control de la gestión pública.</t>
  </si>
  <si>
    <t>Verificar el cumplimiento del Plan de Acción establecido para la implementación del Código de Integridad de la Empresa, durante la vigencia 2021.</t>
  </si>
  <si>
    <t>Verificar el cumplimiento del Plan de Acción establecido para la implementación del Código de Integridad de la Empresa, del 01/01/2022 al 30/09/2022.</t>
  </si>
  <si>
    <t>Medir el nivel de cumplimiento de la Ley por parte de cada sujeto obligado y generar el indicador denominado índice de Transparencia y Acceso a la Información Pública ITA.</t>
  </si>
  <si>
    <t>Fomentar en toda la institución la formación de una cultura de propio control o autocontrol que contribuya al mejoramiento continúo en el cumplimiento de la misión institucional</t>
  </si>
  <si>
    <t>Verificar el mejoramiento continuo y cumplimiento de los objetivos institucionales de la entidad pública.</t>
  </si>
  <si>
    <t>Decreto 648 de 2017 artículo 4, artículo 16 , artículo 17
Decreto Distrital No. 807 de 2019 numeral 4 artículo 38, parágrafo 1 -Numeral 5 artículo 37 - Numeral 6 artículo 20</t>
  </si>
  <si>
    <t>Realizar el seguimiento de avance y cumplimiento acciones plan de mejoramiento archivistico</t>
  </si>
  <si>
    <t>Auditoría de Control Fiscal en la Modalidad de Regularidad PAD 2022 Vigencia 2021</t>
  </si>
  <si>
    <t>Realizar la revisión, estudio, análisis, de la ejecución de la contratación conforme el alcance determinado (2020-2021-2022- Base: Ver respuesta Concejal Lucía Bastidas Enero 2022 y reporte Veeduría Enero de 2022 - Contratación Ley de Garantías)</t>
  </si>
  <si>
    <t>Orientar, liderar la formulación y seguimiento de las políticas para el fortalecimiento de la función administrativa de los organismos y entidades de Bogotá, Distrito Capital, mediante el diseño e implementación de instrumentos de coordinación y gestión, la promoción del desarrollo institucional, el mejoramiento del servicio a la ciudadana y ciudadano, la protección de recursos documentales de interés público y la coordinación de las políticas del sistema integral de información y desarrollo tecnológico.</t>
  </si>
  <si>
    <t>Permite a las entidades estatales cumplir con las obligaciones de publicidad de los diferentes actos expedidos en los procesos contractuales y permite a los interesados en participar en los procesos de contratación, proponentes, veedurías y a la ciudadanía.</t>
  </si>
  <si>
    <t>Evaluar  la conformidad de los procesos a auditar del Sistema de Gestión de la Calidad de la Empresa con los requisitos del estándar NTC ISO 9001:2015.</t>
  </si>
  <si>
    <t>Establecen directrices y lineamientos en materia de conciliación y Comités de Conciliación en el Distrito Capital.</t>
  </si>
  <si>
    <t>Directrices para prevenir conductas irregulares relacionadas con incumplimiento de los manuales de funciones y de procedimientos y la pérdida de elementos y documentos públicos.</t>
  </si>
  <si>
    <t>Orientar la implementación del SIGD y la operación del MIPG, en su respectiva entidad u organismo.</t>
  </si>
  <si>
    <t>Adopta la metodología e instrumentos para la evaluación de la Gestión del Rendimiento de los Gerentes Públicos.</t>
  </si>
  <si>
    <t>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 marco normativo que le sea aplicable a la entidad, de acuerdo con lo establecido en el Régimen de Contabilidad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</si>
</sst>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 #,##0_-;\-&quot;$&quot;\ * #,##0_-;_-&quot;$&quot;\ * &quot;-&quot;_-;_-@_-"/>
    <numFmt numFmtId="43" formatCode="_-* #,##0.00_-;\-* #,##0.00_-;_-* &quot;-&quot;??_-;_-@_-"/>
    <numFmt numFmtId="164" formatCode="_(&quot;$&quot;\ * #,##0.00_);_(&quot;$&quot;\ * \(#,##0.00\);_(&quot;$&quot;\ * &quot;-&quot;??_);_(@_)"/>
    <numFmt numFmtId="165" formatCode="[$-C0A]dd\-mmm\-yy;@"/>
    <numFmt numFmtId="166" formatCode="[$-C0A]d\-mmm\-yyyy;@"/>
    <numFmt numFmtId="167" formatCode="0.0"/>
    <numFmt numFmtId="168" formatCode="#,###\ &quot;COP&quot;"/>
  </numFmts>
  <fonts count="75"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b/>
      <sz val="16"/>
      <color theme="1"/>
      <name val="Century Gothic"/>
      <family val="2"/>
    </font>
    <font>
      <sz val="8"/>
      <name val="Calibri"/>
      <family val="2"/>
      <scheme val="minor"/>
    </font>
    <font>
      <sz val="11"/>
      <name val="Century Gothic"/>
      <family val="2"/>
    </font>
    <font>
      <b/>
      <sz val="11"/>
      <color theme="1"/>
      <name val="Arial"/>
      <family val="2"/>
    </font>
    <font>
      <b/>
      <sz val="10"/>
      <color theme="1"/>
      <name val="Verdana"/>
      <family val="2"/>
    </font>
    <font>
      <sz val="10"/>
      <color theme="1"/>
      <name val="Verdana"/>
      <family val="2"/>
    </font>
    <font>
      <b/>
      <sz val="14"/>
      <color theme="1"/>
      <name val="Calibri"/>
      <family val="2"/>
      <scheme val="minor"/>
    </font>
    <font>
      <sz val="18"/>
      <color theme="1"/>
      <name val="Calibri"/>
      <family val="2"/>
      <scheme val="minor"/>
    </font>
    <font>
      <sz val="18"/>
      <name val="Calibri"/>
      <family val="2"/>
      <scheme val="minor"/>
    </font>
    <font>
      <b/>
      <sz val="18"/>
      <color theme="1"/>
      <name val="Calibri"/>
      <family val="2"/>
      <scheme val="minor"/>
    </font>
    <font>
      <b/>
      <sz val="18"/>
      <name val="Calibri"/>
      <family val="2"/>
      <scheme val="minor"/>
    </font>
    <font>
      <i/>
      <sz val="18"/>
      <color theme="1"/>
      <name val="Calibri"/>
      <family val="2"/>
      <scheme val="minor"/>
    </font>
    <font>
      <sz val="11"/>
      <color theme="1" tint="4.9989318521683403E-2"/>
      <name val="Arial"/>
      <family val="2"/>
    </font>
    <font>
      <u/>
      <sz val="11"/>
      <color theme="10"/>
      <name val="Arial"/>
      <family val="2"/>
    </font>
    <font>
      <sz val="11"/>
      <color theme="0"/>
      <name val="Arial"/>
      <family val="2"/>
    </font>
    <font>
      <sz val="11"/>
      <color theme="1"/>
      <name val="Arial"/>
      <family val="2"/>
    </font>
    <font>
      <b/>
      <sz val="11"/>
      <color theme="0"/>
      <name val="Arial"/>
      <family val="2"/>
    </font>
  </fonts>
  <fills count="4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bgColor indexed="64"/>
      </patternFill>
    </fill>
    <fill>
      <patternFill patternType="solid">
        <fgColor rgb="FFDBE5F1"/>
        <bgColor indexed="64"/>
      </patternFill>
    </fill>
    <fill>
      <patternFill patternType="solid">
        <fgColor theme="9" tint="0.79998168889431442"/>
        <bgColor theme="4" tint="0.79998168889431442"/>
      </patternFill>
    </fill>
    <fill>
      <patternFill patternType="solid">
        <fgColor theme="9" tint="-0.49998474074526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9" tint="-0.499984740745262"/>
        <bgColor theme="4" tint="0.79998168889431442"/>
      </patternFill>
    </fill>
    <fill>
      <patternFill patternType="solid">
        <fgColor theme="9" tint="0.59999389629810485"/>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right/>
      <top style="thin">
        <color auto="1"/>
      </top>
      <bottom style="medium">
        <color auto="1"/>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auto="1"/>
      </top>
      <bottom style="medium">
        <color indexed="64"/>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5" fillId="0" borderId="0" applyNumberFormat="0" applyFill="0" applyBorder="0" applyAlignment="0" applyProtection="0">
      <alignment vertical="top"/>
      <protection locked="0"/>
    </xf>
    <xf numFmtId="164" fontId="26"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30" fillId="15" borderId="0" applyNumberFormat="0" applyBorder="0" applyAlignment="0" applyProtection="0"/>
    <xf numFmtId="0" fontId="30" fillId="16" borderId="0" applyNumberFormat="0" applyBorder="0" applyAlignment="0" applyProtection="0"/>
    <xf numFmtId="0" fontId="37" fillId="14" borderId="0" applyNumberFormat="0" applyBorder="0" applyAlignment="0" applyProtection="0"/>
    <xf numFmtId="0" fontId="52" fillId="0" borderId="0"/>
    <xf numFmtId="0" fontId="62" fillId="41" borderId="0" applyNumberFormat="0" applyBorder="0" applyProtection="0">
      <alignment horizontal="center" vertical="center"/>
    </xf>
    <xf numFmtId="49" fontId="63" fillId="0" borderId="0" applyFill="0" applyBorder="0" applyProtection="0">
      <alignment horizontal="left" vertical="center"/>
    </xf>
    <xf numFmtId="168" fontId="2" fillId="0" borderId="0" applyFont="0" applyFill="0" applyBorder="0" applyAlignment="0" applyProtection="0"/>
    <xf numFmtId="42" fontId="1" fillId="0" borderId="0" applyFont="0" applyFill="0" applyBorder="0" applyAlignment="0" applyProtection="0"/>
  </cellStyleXfs>
  <cellXfs count="734">
    <xf numFmtId="0" fontId="0" fillId="0" borderId="0" xfId="0"/>
    <xf numFmtId="0" fontId="0" fillId="0" borderId="1" xfId="0" applyBorder="1"/>
    <xf numFmtId="0" fontId="0" fillId="0" borderId="16" xfId="0" applyBorder="1"/>
    <xf numFmtId="0" fontId="0" fillId="0" borderId="17" xfId="0" applyBorder="1"/>
    <xf numFmtId="9" fontId="0" fillId="0" borderId="18" xfId="2" applyFont="1" applyBorder="1"/>
    <xf numFmtId="0" fontId="0" fillId="0" borderId="19" xfId="0" applyBorder="1"/>
    <xf numFmtId="9" fontId="0" fillId="0" borderId="20" xfId="2" applyFont="1" applyBorder="1"/>
    <xf numFmtId="0" fontId="0" fillId="0" borderId="21" xfId="0" applyBorder="1"/>
    <xf numFmtId="0" fontId="0" fillId="0" borderId="5" xfId="0" applyBorder="1"/>
    <xf numFmtId="9" fontId="0" fillId="0" borderId="22" xfId="2" applyFont="1" applyBorder="1"/>
    <xf numFmtId="0" fontId="0" fillId="0" borderId="23" xfId="0" applyBorder="1"/>
    <xf numFmtId="0" fontId="0" fillId="0" borderId="12" xfId="0" applyBorder="1"/>
    <xf numFmtId="0" fontId="0" fillId="0" borderId="24" xfId="0" applyBorder="1"/>
    <xf numFmtId="0" fontId="0" fillId="0" borderId="26" xfId="0" applyBorder="1"/>
    <xf numFmtId="0" fontId="0" fillId="0" borderId="27" xfId="0" applyBorder="1"/>
    <xf numFmtId="0" fontId="10" fillId="9" borderId="28" xfId="0" applyFont="1" applyFill="1" applyBorder="1" applyAlignment="1">
      <alignment horizontal="center"/>
    </xf>
    <xf numFmtId="0" fontId="0" fillId="0" borderId="0" xfId="0" applyAlignment="1">
      <alignment wrapText="1"/>
    </xf>
    <xf numFmtId="0" fontId="0" fillId="7" borderId="34" xfId="0" applyFill="1" applyBorder="1"/>
    <xf numFmtId="0" fontId="0" fillId="7" borderId="35" xfId="0" applyFill="1" applyBorder="1"/>
    <xf numFmtId="0" fontId="0" fillId="7" borderId="36" xfId="0" applyFill="1" applyBorder="1"/>
    <xf numFmtId="0" fontId="0" fillId="7" borderId="13" xfId="0" applyFill="1" applyBorder="1"/>
    <xf numFmtId="0" fontId="0" fillId="7" borderId="0" xfId="0" applyFill="1" applyBorder="1"/>
    <xf numFmtId="0" fontId="0" fillId="7" borderId="14"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3"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28" xfId="0" applyFont="1" applyBorder="1"/>
    <xf numFmtId="14" fontId="16" fillId="0" borderId="30" xfId="0" applyNumberFormat="1" applyFont="1" applyBorder="1"/>
    <xf numFmtId="0" fontId="16" fillId="0" borderId="0" xfId="0" applyFont="1"/>
    <xf numFmtId="9" fontId="0" fillId="0" borderId="40" xfId="2" applyFont="1" applyBorder="1"/>
    <xf numFmtId="0" fontId="0" fillId="0" borderId="26" xfId="0" applyBorder="1" applyAlignment="1">
      <alignment horizontal="center"/>
    </xf>
    <xf numFmtId="9" fontId="0" fillId="7" borderId="35" xfId="0" applyNumberFormat="1" applyFill="1" applyBorder="1"/>
    <xf numFmtId="9" fontId="0" fillId="7" borderId="0" xfId="0" applyNumberFormat="1" applyFill="1" applyBorder="1"/>
    <xf numFmtId="0" fontId="21" fillId="0" borderId="0" xfId="0" applyFont="1" applyAlignment="1">
      <alignment horizontal="center" vertical="center" wrapText="1"/>
    </xf>
    <xf numFmtId="0" fontId="21" fillId="7" borderId="0" xfId="0" applyFont="1" applyFill="1" applyAlignment="1">
      <alignment horizontal="center" vertical="center"/>
    </xf>
    <xf numFmtId="0" fontId="21" fillId="0" borderId="0" xfId="0" applyFont="1" applyAlignment="1">
      <alignment horizontal="center" vertical="center"/>
    </xf>
    <xf numFmtId="0" fontId="21" fillId="7" borderId="0" xfId="0" applyFont="1" applyFill="1" applyAlignment="1">
      <alignment horizontal="left" vertical="top"/>
    </xf>
    <xf numFmtId="0" fontId="21" fillId="7" borderId="0" xfId="0" applyFont="1" applyFill="1" applyBorder="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0" xfId="0" applyFont="1" applyFill="1" applyAlignment="1">
      <alignment horizontal="left" vertical="top"/>
    </xf>
    <xf numFmtId="0" fontId="17" fillId="0" borderId="1" xfId="0" applyFont="1" applyBorder="1" applyAlignment="1">
      <alignment horizontal="center" vertical="center"/>
    </xf>
    <xf numFmtId="0" fontId="28" fillId="7" borderId="13"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14"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38" xfId="0" applyFont="1" applyFill="1" applyBorder="1" applyAlignment="1">
      <alignment horizontal="left" vertical="center" wrapText="1"/>
    </xf>
    <xf numFmtId="0" fontId="18" fillId="7" borderId="37"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0" fillId="18" borderId="0" xfId="0" applyFill="1"/>
    <xf numFmtId="0" fontId="17" fillId="7" borderId="42"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9" xfId="0" applyFont="1" applyBorder="1"/>
    <xf numFmtId="0" fontId="0" fillId="0" borderId="13" xfId="0" applyBorder="1"/>
    <xf numFmtId="0" fontId="0" fillId="0" borderId="0" xfId="0" applyBorder="1"/>
    <xf numFmtId="0" fontId="0" fillId="0" borderId="14" xfId="0" applyBorder="1"/>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0" xfId="0" applyFont="1" applyBorder="1" applyAlignment="1">
      <alignment wrapText="1"/>
    </xf>
    <xf numFmtId="0" fontId="16" fillId="0" borderId="5" xfId="0" applyFont="1" applyBorder="1" applyAlignment="1">
      <alignment horizontal="left" vertical="center" wrapText="1"/>
    </xf>
    <xf numFmtId="0" fontId="16" fillId="0" borderId="22" xfId="0" applyFont="1" applyBorder="1" applyAlignment="1">
      <alignment wrapText="1"/>
    </xf>
    <xf numFmtId="0" fontId="33" fillId="20" borderId="1" xfId="0" applyFont="1" applyFill="1" applyBorder="1" applyAlignment="1">
      <alignment horizontal="center"/>
    </xf>
    <xf numFmtId="0" fontId="17" fillId="0" borderId="1" xfId="0" applyFont="1" applyBorder="1" applyAlignment="1">
      <alignment horizontal="left" vertical="center"/>
    </xf>
    <xf numFmtId="0" fontId="34"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4" fillId="0" borderId="1" xfId="5" applyFont="1" applyBorder="1" applyAlignment="1">
      <alignment horizontal="center" vertical="center"/>
    </xf>
    <xf numFmtId="0" fontId="34" fillId="0" borderId="1" xfId="5" quotePrefix="1" applyFont="1" applyBorder="1" applyAlignment="1">
      <alignment horizontal="center" vertical="center"/>
    </xf>
    <xf numFmtId="0" fontId="17" fillId="0" borderId="1" xfId="0" applyFont="1" applyBorder="1" applyAlignment="1">
      <alignment vertical="center" wrapText="1"/>
    </xf>
    <xf numFmtId="0" fontId="34" fillId="0" borderId="1" xfId="5" quotePrefix="1" applyFont="1" applyBorder="1"/>
    <xf numFmtId="0" fontId="35" fillId="0" borderId="0" xfId="0" applyFont="1"/>
    <xf numFmtId="0" fontId="35" fillId="0" borderId="0" xfId="0" applyFont="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43"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3" xfId="0" applyFont="1" applyFill="1" applyBorder="1"/>
    <xf numFmtId="0" fontId="16" fillId="0" borderId="0" xfId="0" applyFont="1" applyFill="1" applyBorder="1"/>
    <xf numFmtId="0" fontId="16" fillId="0" borderId="14" xfId="0" applyFont="1" applyFill="1" applyBorder="1"/>
    <xf numFmtId="0" fontId="41" fillId="0" borderId="19"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16" fillId="11" borderId="19" xfId="11" applyFont="1" applyFill="1" applyBorder="1" applyAlignment="1">
      <alignment horizontal="center" vertical="center"/>
    </xf>
    <xf numFmtId="0" fontId="16" fillId="11" borderId="20" xfId="11"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2" fillId="0" borderId="5" xfId="12" applyFont="1" applyFill="1" applyBorder="1"/>
    <xf numFmtId="0" fontId="42" fillId="0" borderId="5" xfId="12" applyFont="1" applyFill="1" applyBorder="1" applyAlignment="1">
      <alignment horizontal="center"/>
    </xf>
    <xf numFmtId="0" fontId="44" fillId="24" borderId="5" xfId="0" applyFont="1" applyFill="1" applyBorder="1" applyAlignment="1">
      <alignment horizontal="center" vertical="center" wrapText="1"/>
    </xf>
    <xf numFmtId="0" fontId="35" fillId="0" borderId="1" xfId="0" applyFont="1" applyBorder="1"/>
    <xf numFmtId="0" fontId="35" fillId="7" borderId="0" xfId="0" applyFont="1" applyFill="1"/>
    <xf numFmtId="0" fontId="36" fillId="7" borderId="0" xfId="0" applyFont="1" applyFill="1" applyBorder="1" applyAlignment="1">
      <alignment horizontal="center"/>
    </xf>
    <xf numFmtId="0" fontId="35" fillId="7" borderId="0" xfId="0" applyFont="1" applyFill="1" applyBorder="1"/>
    <xf numFmtId="0" fontId="35" fillId="7" borderId="0" xfId="0" applyFont="1" applyFill="1" applyBorder="1" applyAlignment="1">
      <alignment horizontal="center"/>
    </xf>
    <xf numFmtId="0" fontId="36" fillId="7" borderId="0" xfId="0" applyFont="1" applyFill="1" applyBorder="1"/>
    <xf numFmtId="0" fontId="46" fillId="11" borderId="1" xfId="0" applyFont="1" applyFill="1" applyBorder="1" applyAlignment="1">
      <alignment horizontal="center"/>
    </xf>
    <xf numFmtId="0" fontId="47" fillId="0" borderId="1" xfId="0" applyFont="1" applyBorder="1" applyAlignment="1">
      <alignment horizontal="center"/>
    </xf>
    <xf numFmtId="0" fontId="35" fillId="0" borderId="52" xfId="0" applyFont="1" applyBorder="1"/>
    <xf numFmtId="0" fontId="47" fillId="0" borderId="1" xfId="0" applyFont="1" applyBorder="1"/>
    <xf numFmtId="0" fontId="46" fillId="11" borderId="1" xfId="0" applyFont="1" applyFill="1" applyBorder="1"/>
    <xf numFmtId="0" fontId="46" fillId="0" borderId="0" xfId="0" applyFont="1"/>
    <xf numFmtId="0" fontId="35" fillId="0" borderId="0" xfId="0" applyFont="1" applyFill="1" applyBorder="1"/>
    <xf numFmtId="0" fontId="35" fillId="0" borderId="0" xfId="0" applyFont="1" applyFill="1" applyBorder="1" applyAlignment="1">
      <alignment horizontal="center"/>
    </xf>
    <xf numFmtId="0" fontId="35"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5" fillId="0" borderId="53" xfId="0" applyFont="1" applyBorder="1" applyAlignment="1">
      <alignment horizontal="center"/>
    </xf>
    <xf numFmtId="0" fontId="17" fillId="7" borderId="0" xfId="0" applyFont="1" applyFill="1" applyBorder="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6" fillId="22" borderId="1" xfId="0"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7" fillId="0" borderId="0" xfId="0" applyFont="1"/>
    <xf numFmtId="0" fontId="16" fillId="20" borderId="1" xfId="0" applyFont="1" applyFill="1" applyBorder="1" applyAlignment="1">
      <alignment horizontal="center"/>
    </xf>
    <xf numFmtId="9" fontId="33" fillId="20" borderId="1" xfId="0" applyNumberFormat="1" applyFont="1" applyFill="1" applyBorder="1" applyAlignment="1">
      <alignment horizontal="center" wrapText="1"/>
    </xf>
    <xf numFmtId="9" fontId="33" fillId="23" borderId="1" xfId="0" applyNumberFormat="1" applyFont="1" applyFill="1" applyBorder="1" applyAlignment="1">
      <alignment horizontal="center" wrapText="1"/>
    </xf>
    <xf numFmtId="10" fontId="33"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7" fillId="22" borderId="1" xfId="0" applyFont="1" applyFill="1" applyBorder="1" applyAlignment="1">
      <alignment horizontal="center"/>
    </xf>
    <xf numFmtId="167" fontId="47" fillId="0" borderId="1" xfId="0" applyNumberFormat="1" applyFont="1" applyBorder="1" applyAlignment="1">
      <alignment horizontal="center"/>
    </xf>
    <xf numFmtId="167" fontId="47" fillId="0" borderId="1" xfId="0" applyNumberFormat="1" applyFont="1" applyBorder="1" applyAlignment="1">
      <alignment horizontal="center" wrapText="1"/>
    </xf>
    <xf numFmtId="1" fontId="47" fillId="17" borderId="1" xfId="0" applyNumberFormat="1" applyFont="1" applyFill="1" applyBorder="1" applyAlignment="1">
      <alignment horizontal="center" wrapText="1"/>
    </xf>
    <xf numFmtId="1" fontId="47" fillId="0" borderId="1" xfId="0" applyNumberFormat="1" applyFont="1" applyBorder="1" applyAlignment="1">
      <alignment horizontal="center" wrapText="1"/>
    </xf>
    <xf numFmtId="0" fontId="47" fillId="0" borderId="44" xfId="0" applyFont="1" applyBorder="1" applyAlignment="1"/>
    <xf numFmtId="0" fontId="47" fillId="0" borderId="45" xfId="0" applyFont="1" applyBorder="1" applyAlignment="1"/>
    <xf numFmtId="0" fontId="46" fillId="0" borderId="12" xfId="0" applyFont="1" applyBorder="1" applyAlignment="1"/>
    <xf numFmtId="1" fontId="46" fillId="0" borderId="1" xfId="0" applyNumberFormat="1" applyFont="1" applyBorder="1" applyAlignment="1">
      <alignment horizontal="center"/>
    </xf>
    <xf numFmtId="0" fontId="47" fillId="7" borderId="0" xfId="0" applyFont="1" applyFill="1"/>
    <xf numFmtId="0" fontId="47" fillId="7" borderId="0" xfId="0" applyFont="1" applyFill="1" applyBorder="1"/>
    <xf numFmtId="1" fontId="35" fillId="0" borderId="1" xfId="0" applyNumberFormat="1" applyFont="1" applyBorder="1"/>
    <xf numFmtId="0" fontId="46" fillId="11" borderId="1" xfId="0" applyFont="1" applyFill="1" applyBorder="1" applyAlignment="1">
      <alignment wrapText="1"/>
    </xf>
    <xf numFmtId="0" fontId="0" fillId="7" borderId="0" xfId="0" applyFill="1" applyAlignment="1"/>
    <xf numFmtId="0" fontId="17" fillId="26" borderId="34" xfId="0" applyFont="1" applyFill="1" applyBorder="1" applyAlignment="1"/>
    <xf numFmtId="0" fontId="17" fillId="26" borderId="35" xfId="0" applyFont="1" applyFill="1" applyBorder="1" applyAlignment="1"/>
    <xf numFmtId="0" fontId="17" fillId="26" borderId="36" xfId="0" applyFont="1" applyFill="1" applyBorder="1" applyAlignment="1"/>
    <xf numFmtId="0" fontId="17" fillId="26" borderId="7" xfId="0" applyFont="1" applyFill="1" applyBorder="1" applyAlignment="1"/>
    <xf numFmtId="0" fontId="17" fillId="26" borderId="4" xfId="0" applyFont="1" applyFill="1" applyBorder="1" applyAlignment="1"/>
    <xf numFmtId="0" fontId="17" fillId="26" borderId="8" xfId="0" applyFont="1" applyFill="1" applyBorder="1" applyAlignment="1"/>
    <xf numFmtId="0" fontId="17" fillId="0" borderId="13" xfId="0" applyFont="1" applyFill="1" applyBorder="1"/>
    <xf numFmtId="0" fontId="16" fillId="7" borderId="1" xfId="0" applyFont="1" applyFill="1" applyBorder="1" applyAlignment="1">
      <alignment wrapText="1"/>
    </xf>
    <xf numFmtId="0" fontId="43" fillId="0" borderId="44" xfId="0" applyFont="1" applyFill="1" applyBorder="1" applyAlignment="1">
      <alignment horizontal="center" vertical="center" wrapText="1"/>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0" xfId="0" applyFont="1" applyBorder="1" applyAlignment="1">
      <alignment horizontal="center"/>
    </xf>
    <xf numFmtId="0" fontId="46" fillId="11" borderId="19" xfId="0" applyFont="1" applyFill="1" applyBorder="1" applyAlignment="1">
      <alignment wrapText="1"/>
    </xf>
    <xf numFmtId="0" fontId="35" fillId="7" borderId="20" xfId="0" applyFont="1" applyFill="1" applyBorder="1"/>
    <xf numFmtId="1" fontId="35" fillId="7" borderId="20" xfId="0" applyNumberFormat="1" applyFont="1" applyFill="1" applyBorder="1"/>
    <xf numFmtId="0" fontId="46" fillId="11" borderId="21" xfId="0" applyFont="1" applyFill="1" applyBorder="1" applyAlignment="1">
      <alignment wrapText="1"/>
    </xf>
    <xf numFmtId="0" fontId="49" fillId="14" borderId="8" xfId="13" applyFont="1" applyBorder="1" applyAlignment="1">
      <alignment horizontal="center"/>
    </xf>
    <xf numFmtId="0" fontId="50" fillId="0" borderId="13" xfId="0" applyFont="1" applyFill="1" applyBorder="1"/>
    <xf numFmtId="0" fontId="51" fillId="0" borderId="13" xfId="5" applyFont="1" applyFill="1" applyBorder="1"/>
    <xf numFmtId="0" fontId="16" fillId="7" borderId="0" xfId="0" applyFont="1" applyFill="1" applyBorder="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9" xfId="0" applyFont="1" applyFill="1" applyBorder="1" applyAlignment="1">
      <alignment horizontal="center" vertical="center" wrapText="1"/>
    </xf>
    <xf numFmtId="0" fontId="16" fillId="0" borderId="9" xfId="0" applyFont="1" applyBorder="1" applyAlignment="1">
      <alignment vertical="center" wrapText="1"/>
    </xf>
    <xf numFmtId="0" fontId="0" fillId="18" borderId="0" xfId="0" applyFill="1" applyBorder="1" applyAlignment="1"/>
    <xf numFmtId="0" fontId="0" fillId="18" borderId="0" xfId="0" applyFill="1" applyBorder="1"/>
    <xf numFmtId="0" fontId="12" fillId="18" borderId="0" xfId="0" applyFont="1" applyFill="1" applyBorder="1" applyAlignment="1">
      <alignment vertical="center"/>
    </xf>
    <xf numFmtId="0" fontId="13" fillId="18" borderId="0" xfId="5" applyFill="1" applyBorder="1" applyAlignment="1">
      <alignment vertical="center"/>
    </xf>
    <xf numFmtId="0" fontId="29" fillId="0" borderId="0" xfId="14" applyFont="1" applyAlignment="1"/>
    <xf numFmtId="0" fontId="53" fillId="29" borderId="75" xfId="14" applyFont="1" applyFill="1" applyBorder="1" applyAlignment="1">
      <alignment horizontal="center"/>
    </xf>
    <xf numFmtId="9" fontId="29" fillId="0" borderId="86" xfId="14" applyNumberFormat="1" applyFont="1" applyBorder="1"/>
    <xf numFmtId="0" fontId="29" fillId="0" borderId="87" xfId="14" applyFont="1" applyBorder="1"/>
    <xf numFmtId="0" fontId="29" fillId="0" borderId="0" xfId="14" applyFont="1" applyAlignment="1"/>
    <xf numFmtId="0" fontId="29" fillId="0" borderId="0" xfId="14" applyFont="1" applyAlignment="1"/>
    <xf numFmtId="0" fontId="10" fillId="0" borderId="17"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6" xfId="0" applyBorder="1" applyAlignment="1">
      <alignment wrapText="1"/>
    </xf>
    <xf numFmtId="0" fontId="0" fillId="0" borderId="51" xfId="0" applyBorder="1"/>
    <xf numFmtId="0" fontId="0" fillId="0" borderId="20" xfId="0" applyBorder="1"/>
    <xf numFmtId="0" fontId="56" fillId="35" borderId="20" xfId="14"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43" fillId="30" borderId="58" xfId="14" applyFont="1" applyFill="1" applyBorder="1"/>
    <xf numFmtId="0" fontId="29" fillId="0" borderId="0" xfId="14" applyFont="1" applyAlignment="1">
      <alignment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14" fontId="0" fillId="0" borderId="1" xfId="0" applyNumberFormat="1" applyBorder="1"/>
    <xf numFmtId="0" fontId="13" fillId="0" borderId="1" xfId="5" applyBorder="1" applyAlignment="1">
      <alignment horizontal="left" vertical="center"/>
    </xf>
    <xf numFmtId="0" fontId="13" fillId="0" borderId="1" xfId="5" applyBorder="1" applyAlignment="1">
      <alignment horizontal="left" vertical="center" wrapText="1"/>
    </xf>
    <xf numFmtId="0" fontId="16" fillId="0" borderId="5" xfId="0" applyFont="1" applyBorder="1" applyAlignment="1">
      <alignment horizontal="center" vertical="center" wrapText="1"/>
    </xf>
    <xf numFmtId="0" fontId="43" fillId="0" borderId="19" xfId="0" applyFont="1" applyFill="1" applyBorder="1" applyAlignment="1">
      <alignment horizontal="center" vertical="center"/>
    </xf>
    <xf numFmtId="0" fontId="43" fillId="0" borderId="1" xfId="0" applyFont="1" applyFill="1" applyBorder="1" applyAlignment="1">
      <alignment horizontal="left" vertical="center"/>
    </xf>
    <xf numFmtId="0" fontId="43" fillId="0" borderId="1" xfId="0" applyFont="1" applyFill="1" applyBorder="1" applyAlignment="1">
      <alignment vertical="center" wrapText="1"/>
    </xf>
    <xf numFmtId="0" fontId="43" fillId="0" borderId="1" xfId="0" applyFont="1" applyFill="1" applyBorder="1" applyAlignment="1">
      <alignment horizontal="center" vertical="center"/>
    </xf>
    <xf numFmtId="0" fontId="43" fillId="0" borderId="92" xfId="0" applyFont="1" applyFill="1" applyBorder="1"/>
    <xf numFmtId="0" fontId="43" fillId="0" borderId="9" xfId="0" applyFont="1" applyFill="1" applyBorder="1"/>
    <xf numFmtId="0" fontId="43" fillId="0" borderId="9" xfId="0" applyFont="1" applyFill="1" applyBorder="1" applyAlignment="1">
      <alignment horizontal="center"/>
    </xf>
    <xf numFmtId="0" fontId="43" fillId="0" borderId="9" xfId="0" applyNumberFormat="1" applyFont="1" applyFill="1" applyBorder="1" applyAlignment="1">
      <alignment horizontal="center"/>
    </xf>
    <xf numFmtId="0" fontId="43" fillId="0" borderId="9" xfId="0" applyFont="1" applyFill="1" applyBorder="1" applyAlignment="1">
      <alignment horizontal="center" vertical="center" wrapText="1"/>
    </xf>
    <xf numFmtId="0" fontId="43" fillId="0" borderId="90" xfId="0" applyFont="1" applyFill="1" applyBorder="1" applyAlignment="1">
      <alignment horizontal="center" vertical="center" wrapText="1"/>
    </xf>
    <xf numFmtId="0" fontId="29" fillId="0" borderId="0" xfId="14" applyFont="1" applyAlignment="1"/>
    <xf numFmtId="9" fontId="29" fillId="0" borderId="86" xfId="14" applyNumberFormat="1" applyFont="1" applyBorder="1" applyAlignment="1">
      <alignment vertical="center"/>
    </xf>
    <xf numFmtId="1" fontId="35" fillId="7" borderId="0" xfId="0" applyNumberFormat="1" applyFont="1" applyFill="1"/>
    <xf numFmtId="0" fontId="21" fillId="0" borderId="0" xfId="0" applyNumberFormat="1" applyFont="1" applyFill="1" applyBorder="1" applyAlignment="1">
      <alignment horizontal="center" vertical="top" wrapText="1"/>
    </xf>
    <xf numFmtId="0" fontId="21" fillId="0" borderId="0" xfId="0" applyFont="1" applyAlignment="1">
      <alignment horizontal="left" vertical="top"/>
    </xf>
    <xf numFmtId="14" fontId="16" fillId="0" borderId="1" xfId="0" applyNumberFormat="1" applyFont="1" applyBorder="1" applyAlignment="1">
      <alignment horizontal="center" vertical="center"/>
    </xf>
    <xf numFmtId="0" fontId="0" fillId="0" borderId="0" xfId="0" applyBorder="1"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0" fillId="7" borderId="0" xfId="0" applyFill="1" applyAlignment="1">
      <alignment horizontal="center"/>
    </xf>
    <xf numFmtId="0" fontId="16" fillId="0" borderId="1" xfId="0" applyFont="1" applyBorder="1" applyAlignment="1">
      <alignment horizontal="center" vertical="center" wrapText="1"/>
    </xf>
    <xf numFmtId="0" fontId="13" fillId="0" borderId="1" xfId="5" applyBorder="1" applyAlignment="1">
      <alignment vertical="center" wrapText="1"/>
    </xf>
    <xf numFmtId="14" fontId="16" fillId="0" borderId="1" xfId="0" applyNumberFormat="1" applyFont="1" applyBorder="1" applyAlignment="1">
      <alignment horizontal="center" vertical="center" wrapText="1"/>
    </xf>
    <xf numFmtId="0" fontId="13" fillId="0" borderId="5" xfId="5" applyBorder="1" applyAlignment="1">
      <alignment wrapText="1"/>
    </xf>
    <xf numFmtId="14" fontId="16" fillId="0" borderId="5" xfId="0" applyNumberFormat="1" applyFont="1" applyBorder="1" applyAlignment="1">
      <alignment horizontal="center" vertical="center" wrapText="1"/>
    </xf>
    <xf numFmtId="9" fontId="29" fillId="0" borderId="28" xfId="14" applyNumberFormat="1" applyFont="1" applyBorder="1" applyAlignment="1">
      <alignment vertical="center"/>
    </xf>
    <xf numFmtId="9" fontId="29" fillId="0" borderId="29" xfId="14" applyNumberFormat="1" applyFont="1" applyBorder="1" applyAlignment="1">
      <alignment vertical="center"/>
    </xf>
    <xf numFmtId="9" fontId="29" fillId="0" borderId="30" xfId="14" applyNumberFormat="1" applyFont="1" applyBorder="1" applyAlignment="1">
      <alignment vertical="center"/>
    </xf>
    <xf numFmtId="0" fontId="56" fillId="35" borderId="95" xfId="14" applyFont="1" applyFill="1" applyBorder="1" applyAlignment="1">
      <alignment horizontal="center" vertical="center"/>
    </xf>
    <xf numFmtId="9" fontId="29" fillId="0" borderId="96" xfId="14" applyNumberFormat="1" applyFont="1" applyBorder="1" applyAlignment="1">
      <alignment vertical="center"/>
    </xf>
    <xf numFmtId="14" fontId="29" fillId="0" borderId="3" xfId="14" applyNumberFormat="1" applyFont="1" applyBorder="1" applyAlignment="1">
      <alignment vertical="center"/>
    </xf>
    <xf numFmtId="1" fontId="54" fillId="35" borderId="3" xfId="14" applyNumberFormat="1" applyFont="1" applyFill="1" applyBorder="1" applyAlignment="1">
      <alignment horizontal="center" vertical="center"/>
    </xf>
    <xf numFmtId="9" fontId="29" fillId="0" borderId="97" xfId="14" applyNumberFormat="1" applyFont="1" applyBorder="1" applyAlignment="1">
      <alignment vertical="center"/>
    </xf>
    <xf numFmtId="0" fontId="54" fillId="31" borderId="79" xfId="14" applyFont="1" applyFill="1" applyBorder="1" applyAlignment="1">
      <alignment horizontal="center" vertical="center"/>
    </xf>
    <xf numFmtId="0" fontId="54" fillId="32" borderId="79" xfId="14" applyFont="1" applyFill="1" applyBorder="1" applyAlignment="1">
      <alignment horizontal="center" vertical="center"/>
    </xf>
    <xf numFmtId="0" fontId="54" fillId="33" borderId="79" xfId="14" applyFont="1" applyFill="1" applyBorder="1" applyAlignment="1">
      <alignment horizontal="center" vertical="center"/>
    </xf>
    <xf numFmtId="0" fontId="54" fillId="34" borderId="0" xfId="14" applyFont="1" applyFill="1" applyBorder="1" applyAlignment="1">
      <alignment horizontal="center" vertical="center"/>
    </xf>
    <xf numFmtId="0" fontId="55" fillId="29" borderId="98" xfId="14" applyFont="1" applyFill="1" applyBorder="1" applyAlignment="1">
      <alignment horizontal="center" vertical="center"/>
    </xf>
    <xf numFmtId="0" fontId="29" fillId="0" borderId="95" xfId="14" applyFont="1" applyBorder="1" applyAlignment="1">
      <alignment horizontal="center" vertical="center"/>
    </xf>
    <xf numFmtId="0" fontId="29" fillId="0" borderId="99" xfId="14" applyFont="1" applyBorder="1" applyAlignment="1">
      <alignment horizontal="center" vertical="center"/>
    </xf>
    <xf numFmtId="0" fontId="56" fillId="35" borderId="100" xfId="14" applyFont="1" applyFill="1" applyBorder="1" applyAlignment="1">
      <alignment horizontal="center" vertical="center"/>
    </xf>
    <xf numFmtId="0" fontId="29" fillId="0" borderId="99" xfId="14" applyFont="1" applyBorder="1" applyAlignment="1">
      <alignment vertical="center"/>
    </xf>
    <xf numFmtId="9" fontId="29" fillId="0" borderId="101" xfId="14" applyNumberFormat="1" applyFont="1" applyBorder="1" applyAlignment="1">
      <alignment vertical="center"/>
    </xf>
    <xf numFmtId="0" fontId="29" fillId="0" borderId="102" xfId="14" applyFont="1" applyBorder="1" applyAlignment="1">
      <alignment vertical="center"/>
    </xf>
    <xf numFmtId="9" fontId="29" fillId="0" borderId="100" xfId="14" applyNumberFormat="1" applyFont="1" applyBorder="1" applyAlignment="1">
      <alignment vertical="center"/>
    </xf>
    <xf numFmtId="9" fontId="54" fillId="35" borderId="38" xfId="14" applyNumberFormat="1" applyFont="1" applyFill="1" applyBorder="1" applyAlignment="1">
      <alignment horizontal="center" vertical="center"/>
    </xf>
    <xf numFmtId="0" fontId="29" fillId="0" borderId="3" xfId="14" applyFont="1" applyBorder="1" applyAlignment="1">
      <alignment vertical="center"/>
    </xf>
    <xf numFmtId="0" fontId="29" fillId="0" borderId="84" xfId="14" applyFont="1" applyBorder="1"/>
    <xf numFmtId="0" fontId="29" fillId="0" borderId="104" xfId="14" applyFont="1" applyBorder="1"/>
    <xf numFmtId="0" fontId="29" fillId="0" borderId="103" xfId="14" applyFont="1" applyBorder="1"/>
    <xf numFmtId="0" fontId="29" fillId="0" borderId="105" xfId="14" applyFont="1" applyBorder="1"/>
    <xf numFmtId="0" fontId="53" fillId="0" borderId="85" xfId="14" applyFont="1" applyBorder="1"/>
    <xf numFmtId="9" fontId="0" fillId="0" borderId="91" xfId="2" applyFont="1" applyBorder="1"/>
    <xf numFmtId="9" fontId="0" fillId="0" borderId="44" xfId="2" applyFont="1" applyBorder="1"/>
    <xf numFmtId="9" fontId="0" fillId="0" borderId="94" xfId="2" applyFont="1" applyBorder="1"/>
    <xf numFmtId="0" fontId="6" fillId="2" borderId="88" xfId="3" applyFont="1" applyFill="1" applyBorder="1" applyAlignment="1">
      <alignment horizontal="center" vertical="center"/>
    </xf>
    <xf numFmtId="0" fontId="6" fillId="3" borderId="88" xfId="3" applyFont="1" applyFill="1" applyBorder="1" applyAlignment="1">
      <alignment horizontal="center" vertical="center"/>
    </xf>
    <xf numFmtId="0" fontId="6" fillId="4" borderId="88" xfId="3" applyFont="1" applyFill="1" applyBorder="1" applyAlignment="1">
      <alignment horizontal="center" vertical="center"/>
    </xf>
    <xf numFmtId="0" fontId="6" fillId="5" borderId="0" xfId="3" applyFont="1" applyFill="1" applyBorder="1" applyAlignment="1">
      <alignment horizontal="center" vertical="center"/>
    </xf>
    <xf numFmtId="0" fontId="7" fillId="9" borderId="34" xfId="3" applyFont="1" applyFill="1" applyBorder="1" applyAlignment="1">
      <alignment horizontal="center" vertical="center"/>
    </xf>
    <xf numFmtId="0" fontId="0" fillId="0" borderId="40" xfId="0" applyBorder="1" applyAlignment="1">
      <alignment horizontal="justify"/>
    </xf>
    <xf numFmtId="0" fontId="8" fillId="6" borderId="18" xfId="3" applyFont="1" applyFill="1" applyBorder="1" applyAlignment="1">
      <alignment horizontal="center"/>
    </xf>
    <xf numFmtId="0" fontId="8" fillId="6" borderId="20" xfId="3" applyFont="1" applyFill="1" applyBorder="1" applyAlignment="1">
      <alignment horizontal="center"/>
    </xf>
    <xf numFmtId="0" fontId="8" fillId="6" borderId="22" xfId="3" applyFont="1" applyFill="1" applyBorder="1" applyAlignment="1">
      <alignment horizontal="center"/>
    </xf>
    <xf numFmtId="0" fontId="8" fillId="6" borderId="16" xfId="3" applyFont="1" applyFill="1" applyBorder="1" applyAlignment="1">
      <alignment horizontal="center"/>
    </xf>
    <xf numFmtId="0" fontId="8" fillId="6" borderId="19" xfId="3" applyFont="1" applyFill="1" applyBorder="1" applyAlignment="1">
      <alignment horizontal="center"/>
    </xf>
    <xf numFmtId="0" fontId="8" fillId="6" borderId="21" xfId="3" applyFont="1" applyFill="1" applyBorder="1" applyAlignment="1">
      <alignment horizontal="center"/>
    </xf>
    <xf numFmtId="9" fontId="0" fillId="0" borderId="32" xfId="2" applyFont="1" applyBorder="1"/>
    <xf numFmtId="9" fontId="0" fillId="0" borderId="45" xfId="2" applyFont="1" applyBorder="1"/>
    <xf numFmtId="9" fontId="0" fillId="0" borderId="107" xfId="2" applyFont="1" applyBorder="1"/>
    <xf numFmtId="0" fontId="0" fillId="0" borderId="25" xfId="0" applyBorder="1" applyAlignment="1">
      <alignment horizontal="center"/>
    </xf>
    <xf numFmtId="9" fontId="2" fillId="7" borderId="25" xfId="2" applyFont="1" applyFill="1" applyBorder="1" applyAlignment="1">
      <alignment horizontal="center"/>
    </xf>
    <xf numFmtId="9" fontId="2" fillId="7" borderId="26" xfId="2" applyFont="1" applyFill="1" applyBorder="1" applyAlignment="1">
      <alignment horizontal="center"/>
    </xf>
    <xf numFmtId="9" fontId="2" fillId="7" borderId="27" xfId="2" applyFont="1" applyFill="1" applyBorder="1" applyAlignment="1">
      <alignment horizontal="center"/>
    </xf>
    <xf numFmtId="1" fontId="2" fillId="7" borderId="25" xfId="1" applyNumberFormat="1" applyFont="1" applyFill="1" applyBorder="1" applyAlignment="1">
      <alignment horizontal="center"/>
    </xf>
    <xf numFmtId="1" fontId="2" fillId="7" borderId="26" xfId="1" applyNumberFormat="1" applyFont="1" applyFill="1" applyBorder="1" applyAlignment="1">
      <alignment horizontal="center"/>
    </xf>
    <xf numFmtId="1" fontId="2" fillId="7" borderId="27" xfId="1" applyNumberFormat="1" applyFont="1" applyFill="1" applyBorder="1" applyAlignment="1">
      <alignment horizontal="center"/>
    </xf>
    <xf numFmtId="14" fontId="0" fillId="0" borderId="25" xfId="0" applyNumberFormat="1" applyBorder="1"/>
    <xf numFmtId="14" fontId="0" fillId="0" borderId="26" xfId="0" applyNumberFormat="1" applyBorder="1"/>
    <xf numFmtId="14" fontId="0" fillId="0" borderId="27" xfId="0" applyNumberFormat="1" applyBorder="1"/>
    <xf numFmtId="0" fontId="43" fillId="20" borderId="1" xfId="0" applyFont="1" applyFill="1" applyBorder="1" applyAlignment="1">
      <alignment vertical="center" wrapText="1"/>
    </xf>
    <xf numFmtId="0" fontId="43" fillId="17" borderId="1" xfId="0" applyFont="1" applyFill="1" applyBorder="1" applyAlignment="1">
      <alignment vertical="center" wrapText="1"/>
    </xf>
    <xf numFmtId="0" fontId="43" fillId="39" borderId="1" xfId="0" applyFont="1" applyFill="1" applyBorder="1" applyAlignment="1">
      <alignment vertical="center" wrapText="1"/>
    </xf>
    <xf numFmtId="0" fontId="43" fillId="40" borderId="1" xfId="0" applyFont="1" applyFill="1" applyBorder="1" applyAlignment="1">
      <alignment vertical="center" wrapText="1"/>
    </xf>
    <xf numFmtId="0" fontId="43" fillId="36" borderId="1" xfId="0" applyFont="1" applyFill="1" applyBorder="1" applyAlignment="1">
      <alignment vertical="center" wrapText="1"/>
    </xf>
    <xf numFmtId="0" fontId="43" fillId="0" borderId="1" xfId="0" applyFont="1" applyBorder="1" applyAlignment="1">
      <alignment horizontal="center" vertical="center"/>
    </xf>
    <xf numFmtId="0" fontId="10" fillId="20" borderId="1" xfId="0" applyFont="1" applyFill="1" applyBorder="1" applyAlignment="1">
      <alignment horizontal="center"/>
    </xf>
    <xf numFmtId="0" fontId="0" fillId="25" borderId="1" xfId="0" applyFill="1" applyBorder="1" applyAlignment="1">
      <alignment horizontal="center" vertical="center"/>
    </xf>
    <xf numFmtId="9" fontId="0" fillId="25" borderId="1" xfId="0" applyNumberFormat="1" applyFill="1" applyBorder="1" applyAlignment="1">
      <alignment horizontal="center" vertical="center"/>
    </xf>
    <xf numFmtId="0" fontId="0" fillId="25" borderId="1" xfId="0" applyFill="1" applyBorder="1" applyAlignment="1">
      <alignment wrapText="1"/>
    </xf>
    <xf numFmtId="0" fontId="60" fillId="0" borderId="1" xfId="0" applyFont="1" applyFill="1" applyBorder="1"/>
    <xf numFmtId="0" fontId="64" fillId="0" borderId="0" xfId="0" applyFont="1"/>
    <xf numFmtId="9" fontId="64" fillId="0" borderId="0" xfId="0" applyNumberFormat="1" applyFont="1"/>
    <xf numFmtId="0" fontId="29" fillId="0" borderId="3" xfId="14" applyFont="1" applyBorder="1" applyAlignment="1">
      <alignment horizontal="justify" vertical="center"/>
    </xf>
    <xf numFmtId="0" fontId="21" fillId="0" borderId="0" xfId="0" applyNumberFormat="1" applyFont="1" applyFill="1" applyBorder="1" applyAlignment="1">
      <alignment horizontal="left" vertical="center" wrapText="1"/>
    </xf>
    <xf numFmtId="166" fontId="22"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24" fillId="0" borderId="0" xfId="0" applyNumberFormat="1" applyFont="1" applyFill="1" applyBorder="1" applyAlignment="1">
      <alignment horizontal="left" vertical="center" wrapText="1"/>
    </xf>
    <xf numFmtId="0" fontId="23" fillId="3" borderId="3"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60" fillId="0" borderId="44" xfId="0" applyFont="1" applyFill="1" applyBorder="1" applyAlignment="1">
      <alignment horizontal="center" vertical="center" wrapText="1"/>
    </xf>
    <xf numFmtId="0" fontId="13" fillId="0" borderId="1" xfId="5" applyFill="1" applyBorder="1" applyAlignment="1">
      <alignment horizontal="left" vertical="center" wrapText="1"/>
    </xf>
    <xf numFmtId="0" fontId="65" fillId="0" borderId="1" xfId="0" applyNumberFormat="1" applyFont="1" applyFill="1" applyBorder="1" applyAlignment="1">
      <alignment horizontal="left" vertical="center" wrapText="1"/>
    </xf>
    <xf numFmtId="0" fontId="65" fillId="0" borderId="44" xfId="0" applyNumberFormat="1" applyFont="1" applyFill="1" applyBorder="1" applyAlignment="1">
      <alignment horizontal="left" vertical="center" wrapText="1"/>
    </xf>
    <xf numFmtId="0" fontId="65" fillId="0" borderId="19"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44" xfId="0" applyFont="1" applyFill="1" applyBorder="1" applyAlignment="1">
      <alignment horizontal="center" vertical="center"/>
    </xf>
    <xf numFmtId="0" fontId="65" fillId="0" borderId="1" xfId="0" applyNumberFormat="1" applyFont="1" applyFill="1" applyBorder="1" applyAlignment="1">
      <alignment horizontal="left" vertical="top"/>
    </xf>
    <xf numFmtId="0" fontId="65" fillId="0" borderId="20" xfId="0" applyNumberFormat="1" applyFont="1" applyFill="1" applyBorder="1" applyAlignment="1">
      <alignment horizontal="left" vertical="top"/>
    </xf>
    <xf numFmtId="0" fontId="65" fillId="0" borderId="1" xfId="0" applyFont="1" applyFill="1" applyBorder="1" applyAlignment="1">
      <alignment horizontal="center" vertical="center" wrapText="1"/>
    </xf>
    <xf numFmtId="0" fontId="65" fillId="0" borderId="19" xfId="0" applyNumberFormat="1" applyFont="1" applyFill="1" applyBorder="1" applyAlignment="1">
      <alignment horizontal="left" vertical="top"/>
    </xf>
    <xf numFmtId="0" fontId="65" fillId="0" borderId="50" xfId="0" applyNumberFormat="1"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12" xfId="0" applyFont="1" applyFill="1" applyBorder="1" applyAlignment="1">
      <alignment horizontal="left" vertical="top"/>
    </xf>
    <xf numFmtId="0" fontId="65" fillId="0" borderId="1" xfId="0" applyFont="1" applyBorder="1" applyAlignment="1">
      <alignment horizontal="left" vertical="center" wrapText="1"/>
    </xf>
    <xf numFmtId="0" fontId="65" fillId="0" borderId="33"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90" xfId="0" applyFont="1" applyFill="1" applyBorder="1" applyAlignment="1">
      <alignment horizontal="center" vertical="center"/>
    </xf>
    <xf numFmtId="0" fontId="65" fillId="0" borderId="33" xfId="0" applyNumberFormat="1" applyFont="1" applyFill="1" applyBorder="1" applyAlignment="1">
      <alignment horizontal="left" vertical="top"/>
    </xf>
    <xf numFmtId="0" fontId="65" fillId="0" borderId="9" xfId="0" applyNumberFormat="1" applyFont="1" applyFill="1" applyBorder="1" applyAlignment="1">
      <alignment horizontal="left" vertical="top"/>
    </xf>
    <xf numFmtId="0" fontId="65" fillId="0" borderId="19" xfId="0" applyFont="1" applyBorder="1" applyAlignment="1">
      <alignment horizontal="center" vertical="center"/>
    </xf>
    <xf numFmtId="0" fontId="65" fillId="0" borderId="1" xfId="0" applyFont="1" applyBorder="1" applyAlignment="1">
      <alignment horizontal="center" vertical="center"/>
    </xf>
    <xf numFmtId="0" fontId="65" fillId="0" borderId="44" xfId="0" applyFont="1" applyBorder="1" applyAlignment="1">
      <alignment horizontal="center" vertical="center"/>
    </xf>
    <xf numFmtId="0" fontId="65" fillId="0" borderId="19" xfId="0" applyFont="1" applyBorder="1" applyAlignment="1">
      <alignment horizontal="left" vertical="top"/>
    </xf>
    <xf numFmtId="0" fontId="65" fillId="0" borderId="1" xfId="0" applyFont="1" applyBorder="1" applyAlignment="1">
      <alignment horizontal="left" vertical="top"/>
    </xf>
    <xf numFmtId="0" fontId="65" fillId="0" borderId="20" xfId="0" applyFont="1" applyBorder="1" applyAlignment="1">
      <alignment horizontal="left" vertical="top"/>
    </xf>
    <xf numFmtId="0" fontId="65" fillId="38" borderId="45" xfId="0" applyNumberFormat="1" applyFont="1" applyFill="1" applyBorder="1" applyAlignment="1">
      <alignment horizontal="left" vertical="top"/>
    </xf>
    <xf numFmtId="0" fontId="65" fillId="38" borderId="47" xfId="0" applyNumberFormat="1" applyFont="1" applyFill="1" applyBorder="1" applyAlignment="1">
      <alignment horizontal="left" vertical="top"/>
    </xf>
    <xf numFmtId="0" fontId="65" fillId="0" borderId="19" xfId="0" applyFont="1" applyFill="1" applyBorder="1" applyAlignment="1">
      <alignment horizontal="left" vertical="top"/>
    </xf>
    <xf numFmtId="0" fontId="65" fillId="0" borderId="1" xfId="0" applyFont="1" applyFill="1" applyBorder="1" applyAlignment="1">
      <alignment horizontal="left" vertical="top"/>
    </xf>
    <xf numFmtId="0" fontId="65" fillId="0" borderId="41" xfId="0" applyFont="1" applyFill="1" applyBorder="1" applyAlignment="1">
      <alignment horizontal="left" vertical="top"/>
    </xf>
    <xf numFmtId="0" fontId="65" fillId="0" borderId="19" xfId="0" applyFont="1" applyFill="1" applyBorder="1" applyAlignment="1">
      <alignment horizontal="center" vertical="center" wrapText="1"/>
    </xf>
    <xf numFmtId="0" fontId="65" fillId="0" borderId="12" xfId="0" applyFont="1" applyFill="1" applyBorder="1" applyAlignment="1">
      <alignment horizontal="justify" vertical="center" wrapText="1"/>
    </xf>
    <xf numFmtId="0" fontId="65" fillId="0" borderId="44" xfId="0" applyNumberFormat="1" applyFont="1" applyFill="1" applyBorder="1" applyAlignment="1">
      <alignment horizontal="center" vertical="center"/>
    </xf>
    <xf numFmtId="0" fontId="65" fillId="0" borderId="41" xfId="0" applyNumberFormat="1" applyFont="1" applyFill="1" applyBorder="1" applyAlignment="1">
      <alignment horizontal="left" vertical="top"/>
    </xf>
    <xf numFmtId="0" fontId="65" fillId="0" borderId="44" xfId="0" applyFont="1" applyBorder="1" applyAlignment="1">
      <alignment horizontal="left" vertical="center" wrapText="1"/>
    </xf>
    <xf numFmtId="14" fontId="65" fillId="0" borderId="19" xfId="0" applyNumberFormat="1" applyFont="1" applyBorder="1" applyAlignment="1">
      <alignment horizontal="left" vertical="top"/>
    </xf>
    <xf numFmtId="165" fontId="66" fillId="0" borderId="19" xfId="0" applyNumberFormat="1" applyFont="1" applyFill="1" applyBorder="1" applyAlignment="1">
      <alignment horizontal="center" vertical="center" wrapText="1"/>
    </xf>
    <xf numFmtId="165" fontId="66" fillId="0" borderId="1" xfId="0" applyNumberFormat="1" applyFont="1" applyFill="1" applyBorder="1" applyAlignment="1">
      <alignment horizontal="center" vertical="center" wrapText="1"/>
    </xf>
    <xf numFmtId="166" fontId="66" fillId="0" borderId="19" xfId="0" applyNumberFormat="1" applyFont="1" applyFill="1" applyBorder="1" applyAlignment="1">
      <alignment horizontal="center" vertical="center" wrapText="1"/>
    </xf>
    <xf numFmtId="166" fontId="66" fillId="0" borderId="1" xfId="0" applyNumberFormat="1" applyFont="1" applyFill="1" applyBorder="1" applyAlignment="1">
      <alignment horizontal="center" vertical="center" wrapText="1"/>
    </xf>
    <xf numFmtId="0" fontId="65" fillId="0" borderId="44" xfId="0" applyNumberFormat="1" applyFont="1" applyFill="1" applyBorder="1" applyAlignment="1">
      <alignment horizontal="left" vertical="top"/>
    </xf>
    <xf numFmtId="0" fontId="65" fillId="0" borderId="9" xfId="0" applyFont="1" applyBorder="1" applyAlignment="1">
      <alignment horizontal="justify" vertical="center" wrapText="1"/>
    </xf>
    <xf numFmtId="0" fontId="65" fillId="0" borderId="90" xfId="0" applyFont="1" applyBorder="1" applyAlignment="1">
      <alignment horizontal="justify" vertical="center" wrapText="1"/>
    </xf>
    <xf numFmtId="0" fontId="65" fillId="0" borderId="33" xfId="0" applyFont="1" applyBorder="1" applyAlignment="1">
      <alignment horizontal="center" vertical="center"/>
    </xf>
    <xf numFmtId="0" fontId="65" fillId="0" borderId="9" xfId="0" applyFont="1" applyBorder="1" applyAlignment="1">
      <alignment horizontal="center" vertical="center"/>
    </xf>
    <xf numFmtId="0" fontId="65" fillId="0" borderId="90" xfId="0" applyFont="1" applyBorder="1" applyAlignment="1">
      <alignment horizontal="center" vertical="center"/>
    </xf>
    <xf numFmtId="0" fontId="65" fillId="0" borderId="17" xfId="0" applyNumberFormat="1" applyFont="1" applyFill="1" applyBorder="1" applyAlignment="1">
      <alignment horizontal="left" vertical="top"/>
    </xf>
    <xf numFmtId="0" fontId="65" fillId="0" borderId="18" xfId="0" applyNumberFormat="1" applyFont="1" applyFill="1" applyBorder="1" applyAlignment="1">
      <alignment horizontal="left" vertical="top"/>
    </xf>
    <xf numFmtId="0" fontId="65" fillId="0" borderId="20" xfId="0" applyFont="1" applyBorder="1" applyAlignment="1">
      <alignment horizontal="center" vertical="center"/>
    </xf>
    <xf numFmtId="0" fontId="65" fillId="0" borderId="20" xfId="0" applyNumberFormat="1" applyFont="1" applyFill="1" applyBorder="1" applyAlignment="1">
      <alignment horizontal="left" vertical="center" wrapText="1"/>
    </xf>
    <xf numFmtId="0" fontId="65" fillId="0" borderId="21" xfId="0" applyFont="1" applyFill="1" applyBorder="1" applyAlignment="1">
      <alignment horizontal="center" vertical="center"/>
    </xf>
    <xf numFmtId="0" fontId="65" fillId="0" borderId="5" xfId="0" applyFont="1" applyFill="1" applyBorder="1" applyAlignment="1">
      <alignment horizontal="center" vertical="center"/>
    </xf>
    <xf numFmtId="0" fontId="65" fillId="0" borderId="94" xfId="0" applyNumberFormat="1" applyFont="1" applyFill="1" applyBorder="1" applyAlignment="1">
      <alignment horizontal="center" vertical="center"/>
    </xf>
    <xf numFmtId="0" fontId="29" fillId="0" borderId="3" xfId="14" applyFont="1" applyFill="1" applyBorder="1" applyAlignment="1">
      <alignment vertical="center" wrapText="1"/>
    </xf>
    <xf numFmtId="0" fontId="0" fillId="0" borderId="26" xfId="0" applyFill="1" applyBorder="1" applyAlignment="1">
      <alignment wrapText="1"/>
    </xf>
    <xf numFmtId="0" fontId="0" fillId="0" borderId="40" xfId="0" applyFill="1" applyBorder="1" applyAlignment="1">
      <alignment horizontal="justify"/>
    </xf>
    <xf numFmtId="0" fontId="65" fillId="0" borderId="16" xfId="0" applyNumberFormat="1" applyFont="1" applyFill="1" applyBorder="1" applyAlignment="1">
      <alignment horizontal="left" vertical="top"/>
    </xf>
    <xf numFmtId="0" fontId="23" fillId="39" borderId="3" xfId="0" applyNumberFormat="1" applyFont="1" applyFill="1" applyBorder="1" applyAlignment="1">
      <alignment horizontal="left" vertical="top" wrapText="1"/>
    </xf>
    <xf numFmtId="0" fontId="23" fillId="2" borderId="3" xfId="0" applyNumberFormat="1" applyFont="1" applyFill="1" applyBorder="1" applyAlignment="1">
      <alignment horizontal="left" vertical="top" wrapText="1"/>
    </xf>
    <xf numFmtId="0" fontId="21" fillId="7" borderId="0" xfId="0" applyFont="1" applyFill="1" applyBorder="1" applyAlignment="1">
      <alignment horizontal="center" vertical="center"/>
    </xf>
    <xf numFmtId="0" fontId="66" fillId="0" borderId="44" xfId="0" applyNumberFormat="1" applyFont="1" applyFill="1" applyBorder="1" applyAlignment="1">
      <alignment horizontal="left" vertical="center" wrapText="1"/>
    </xf>
    <xf numFmtId="0" fontId="21" fillId="7" borderId="0" xfId="0" applyFont="1" applyFill="1" applyBorder="1" applyAlignment="1">
      <alignment vertical="center"/>
    </xf>
    <xf numFmtId="0" fontId="21" fillId="0" borderId="0" xfId="0" applyFont="1" applyFill="1" applyAlignment="1">
      <alignment horizontal="center" vertical="center"/>
    </xf>
    <xf numFmtId="0" fontId="65" fillId="0" borderId="12"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0" xfId="0" applyNumberFormat="1" applyFont="1" applyFill="1" applyBorder="1" applyAlignment="1">
      <alignment horizontal="left" vertical="top" wrapText="1"/>
    </xf>
    <xf numFmtId="0" fontId="69" fillId="0" borderId="0" xfId="0" applyNumberFormat="1" applyFont="1" applyFill="1" applyBorder="1" applyAlignment="1">
      <alignment horizontal="left" vertical="top" wrapText="1"/>
    </xf>
    <xf numFmtId="0" fontId="65" fillId="17" borderId="112" xfId="0" applyFont="1" applyFill="1" applyBorder="1" applyAlignment="1">
      <alignment horizontal="left" vertical="top"/>
    </xf>
    <xf numFmtId="0" fontId="65" fillId="0" borderId="9" xfId="0" applyFont="1" applyFill="1" applyBorder="1" applyAlignment="1">
      <alignment horizontal="justify" vertical="center" wrapText="1"/>
    </xf>
    <xf numFmtId="0" fontId="65" fillId="0" borderId="90" xfId="0" applyFont="1" applyFill="1" applyBorder="1" applyAlignment="1">
      <alignment horizontal="justify" vertical="center" wrapText="1"/>
    </xf>
    <xf numFmtId="0" fontId="65" fillId="0" borderId="44" xfId="0" applyFont="1" applyBorder="1" applyAlignment="1">
      <alignment horizontal="left" vertical="top"/>
    </xf>
    <xf numFmtId="0" fontId="65" fillId="0" borderId="1" xfId="0" applyFont="1" applyFill="1" applyBorder="1" applyAlignment="1">
      <alignment horizontal="left" vertical="top" wrapText="1"/>
    </xf>
    <xf numFmtId="0" fontId="66" fillId="0" borderId="12" xfId="0" applyFont="1" applyBorder="1" applyAlignment="1">
      <alignment horizontal="left" vertical="center"/>
    </xf>
    <xf numFmtId="0" fontId="66" fillId="0" borderId="1" xfId="0" applyFont="1" applyBorder="1" applyAlignment="1">
      <alignment horizontal="left" vertical="center" wrapText="1"/>
    </xf>
    <xf numFmtId="0" fontId="70" fillId="42" borderId="1" xfId="0" applyFont="1" applyFill="1" applyBorder="1" applyAlignment="1">
      <alignment horizontal="center" vertical="center" wrapText="1" readingOrder="1"/>
    </xf>
    <xf numFmtId="0" fontId="70" fillId="42" borderId="1" xfId="0" applyFont="1" applyFill="1" applyBorder="1" applyAlignment="1">
      <alignment horizontal="justify" vertical="top" wrapText="1" readingOrder="1"/>
    </xf>
    <xf numFmtId="0" fontId="71" fillId="45" borderId="1" xfId="5" applyFont="1" applyFill="1" applyBorder="1" applyAlignment="1">
      <alignment vertical="center"/>
    </xf>
    <xf numFmtId="49" fontId="72" fillId="43" borderId="6" xfId="16" applyFont="1" applyFill="1" applyBorder="1" applyAlignment="1" applyProtection="1">
      <alignment horizontal="left" vertical="center"/>
      <protection locked="0"/>
    </xf>
    <xf numFmtId="0" fontId="72" fillId="43" borderId="6" xfId="16" applyNumberFormat="1" applyFont="1" applyFill="1" applyBorder="1" applyAlignment="1" applyProtection="1">
      <alignment horizontal="center" vertical="center"/>
      <protection locked="0"/>
    </xf>
    <xf numFmtId="49" fontId="72" fillId="43" borderId="1" xfId="16" applyFont="1" applyFill="1" applyBorder="1" applyAlignment="1" applyProtection="1">
      <alignment horizontal="left" vertical="center"/>
      <protection locked="0"/>
    </xf>
    <xf numFmtId="0" fontId="72" fillId="43" borderId="1" xfId="16" applyNumberFormat="1" applyFont="1" applyFill="1" applyBorder="1" applyAlignment="1" applyProtection="1">
      <alignment horizontal="center" vertical="center"/>
      <protection locked="0"/>
    </xf>
    <xf numFmtId="0" fontId="73" fillId="0" borderId="0" xfId="0" applyFont="1" applyAlignment="1">
      <alignment vertical="center"/>
    </xf>
    <xf numFmtId="0" fontId="72" fillId="44" borderId="1" xfId="15" applyFont="1" applyFill="1" applyBorder="1" applyAlignment="1" applyProtection="1">
      <alignment horizontal="center" vertical="center" wrapText="1"/>
    </xf>
    <xf numFmtId="42" fontId="72" fillId="44" borderId="1" xfId="18" applyFont="1" applyFill="1" applyBorder="1" applyAlignment="1" applyProtection="1">
      <alignment horizontal="center" vertical="center" wrapText="1"/>
    </xf>
    <xf numFmtId="42" fontId="72" fillId="46" borderId="1" xfId="18" applyFont="1" applyFill="1" applyBorder="1" applyAlignment="1">
      <alignment horizontal="center" vertical="center" wrapText="1" readingOrder="1"/>
    </xf>
    <xf numFmtId="42" fontId="72" fillId="44" borderId="20" xfId="18" applyFont="1" applyFill="1" applyBorder="1" applyAlignment="1" applyProtection="1">
      <alignment horizontal="center" vertical="center" wrapText="1"/>
    </xf>
    <xf numFmtId="0" fontId="72" fillId="44" borderId="21" xfId="15" applyFont="1" applyFill="1" applyBorder="1" applyAlignment="1" applyProtection="1">
      <alignment horizontal="center" vertical="center" wrapText="1"/>
    </xf>
    <xf numFmtId="0" fontId="72" fillId="44" borderId="5" xfId="15" applyFont="1" applyFill="1" applyBorder="1" applyAlignment="1" applyProtection="1">
      <alignment horizontal="center" vertical="center" wrapText="1"/>
    </xf>
    <xf numFmtId="42" fontId="72" fillId="44" borderId="5" xfId="18" applyFont="1" applyFill="1" applyBorder="1" applyAlignment="1" applyProtection="1">
      <alignment horizontal="center" vertical="center" wrapText="1"/>
    </xf>
    <xf numFmtId="42" fontId="72" fillId="44" borderId="22" xfId="18" applyFont="1" applyFill="1" applyBorder="1" applyAlignment="1" applyProtection="1">
      <alignment horizontal="center" vertical="center" wrapText="1"/>
    </xf>
    <xf numFmtId="0" fontId="72" fillId="44" borderId="6" xfId="15" applyFont="1" applyFill="1" applyBorder="1" applyAlignment="1" applyProtection="1">
      <alignment horizontal="center" vertical="center" wrapText="1"/>
    </xf>
    <xf numFmtId="42" fontId="72" fillId="44" borderId="6" xfId="18" applyFont="1" applyFill="1" applyBorder="1" applyAlignment="1" applyProtection="1">
      <alignment horizontal="center" vertical="center" wrapText="1"/>
    </xf>
    <xf numFmtId="42" fontId="72" fillId="44" borderId="51" xfId="18" applyFont="1" applyFill="1" applyBorder="1" applyAlignment="1" applyProtection="1">
      <alignment horizontal="center" vertical="center" wrapText="1"/>
    </xf>
    <xf numFmtId="0" fontId="70" fillId="42" borderId="115" xfId="0" applyFont="1" applyFill="1" applyBorder="1" applyAlignment="1">
      <alignment horizontal="center" vertical="center" wrapText="1" readingOrder="1"/>
    </xf>
    <xf numFmtId="0" fontId="70" fillId="42" borderId="6" xfId="0" applyFont="1" applyFill="1" applyBorder="1" applyAlignment="1">
      <alignment horizontal="center" vertical="center" wrapText="1" readingOrder="1"/>
    </xf>
    <xf numFmtId="0" fontId="61" fillId="41" borderId="28" xfId="15" applyFont="1" applyBorder="1" applyAlignment="1" applyProtection="1">
      <alignment horizontal="center" vertical="center" wrapText="1"/>
    </xf>
    <xf numFmtId="0" fontId="61" fillId="41" borderId="30" xfId="15" applyFont="1" applyBorder="1" applyAlignment="1" applyProtection="1">
      <alignment horizontal="center" vertical="center" wrapText="1"/>
    </xf>
    <xf numFmtId="42" fontId="72" fillId="46" borderId="6" xfId="18" applyFont="1" applyFill="1" applyBorder="1" applyAlignment="1">
      <alignment horizontal="center" vertical="center" wrapText="1" readingOrder="1"/>
    </xf>
    <xf numFmtId="0" fontId="74" fillId="43" borderId="28" xfId="15" applyFont="1" applyFill="1" applyBorder="1" applyAlignment="1" applyProtection="1">
      <alignment horizontal="center" vertical="center" wrapText="1"/>
    </xf>
    <xf numFmtId="0" fontId="74" fillId="43" borderId="29" xfId="15" applyFont="1" applyFill="1" applyBorder="1" applyAlignment="1" applyProtection="1">
      <alignment horizontal="center" vertical="center" wrapText="1"/>
    </xf>
    <xf numFmtId="0" fontId="74" fillId="43" borderId="30" xfId="15" applyFont="1" applyFill="1" applyBorder="1" applyAlignment="1" applyProtection="1">
      <alignment horizontal="center" vertical="center" wrapText="1"/>
    </xf>
    <xf numFmtId="49" fontId="72" fillId="43" borderId="31" xfId="16" applyFont="1" applyFill="1" applyBorder="1" applyAlignment="1" applyProtection="1">
      <alignment horizontal="left" vertical="center"/>
      <protection locked="0"/>
    </xf>
    <xf numFmtId="42" fontId="72" fillId="46" borderId="51" xfId="18" applyFont="1" applyFill="1" applyBorder="1" applyAlignment="1">
      <alignment horizontal="center" vertical="center" wrapText="1" readingOrder="1"/>
    </xf>
    <xf numFmtId="42" fontId="72" fillId="46" borderId="20" xfId="18" applyFont="1" applyFill="1" applyBorder="1" applyAlignment="1">
      <alignment horizontal="center" vertical="center" wrapText="1" readingOrder="1"/>
    </xf>
    <xf numFmtId="0" fontId="72" fillId="43" borderId="21" xfId="0" applyFont="1" applyFill="1" applyBorder="1" applyAlignment="1">
      <alignment vertical="center"/>
    </xf>
    <xf numFmtId="0" fontId="72" fillId="43" borderId="5" xfId="0" applyFont="1" applyFill="1" applyBorder="1" applyAlignment="1">
      <alignment horizontal="center" vertical="center"/>
    </xf>
    <xf numFmtId="0" fontId="72" fillId="43" borderId="5" xfId="0" applyFont="1" applyFill="1" applyBorder="1" applyAlignment="1">
      <alignment vertical="center"/>
    </xf>
    <xf numFmtId="42" fontId="72" fillId="43" borderId="5" xfId="18" applyFont="1" applyFill="1" applyBorder="1" applyAlignment="1">
      <alignment vertical="center"/>
    </xf>
    <xf numFmtId="42" fontId="72" fillId="43" borderId="22" xfId="18" applyFont="1" applyFill="1" applyBorder="1" applyAlignment="1">
      <alignment vertical="center"/>
    </xf>
    <xf numFmtId="0" fontId="70" fillId="42" borderId="19" xfId="0" applyFont="1" applyFill="1" applyBorder="1" applyAlignment="1">
      <alignment horizontal="center" vertical="center" wrapText="1" readingOrder="1"/>
    </xf>
    <xf numFmtId="0" fontId="70" fillId="42" borderId="20" xfId="0" applyFont="1" applyFill="1" applyBorder="1" applyAlignment="1">
      <alignment horizontal="justify" vertical="top" wrapText="1" readingOrder="1"/>
    </xf>
    <xf numFmtId="0" fontId="70" fillId="42" borderId="21" xfId="0" applyFont="1" applyFill="1" applyBorder="1" applyAlignment="1">
      <alignment horizontal="center" vertical="center" wrapText="1" readingOrder="1"/>
    </xf>
    <xf numFmtId="0" fontId="70" fillId="42" borderId="5" xfId="0" applyFont="1" applyFill="1" applyBorder="1" applyAlignment="1">
      <alignment horizontal="center" vertical="center" wrapText="1" readingOrder="1"/>
    </xf>
    <xf numFmtId="0" fontId="71" fillId="45" borderId="5" xfId="5" applyFont="1" applyFill="1" applyBorder="1" applyAlignment="1">
      <alignment vertical="center"/>
    </xf>
    <xf numFmtId="0" fontId="70" fillId="42" borderId="5" xfId="0" applyFont="1" applyFill="1" applyBorder="1" applyAlignment="1">
      <alignment horizontal="justify" vertical="top" wrapText="1" readingOrder="1"/>
    </xf>
    <xf numFmtId="0" fontId="70" fillId="42" borderId="22" xfId="0" applyFont="1" applyFill="1" applyBorder="1" applyAlignment="1">
      <alignment horizontal="justify" vertical="top" wrapText="1" readingOrder="1"/>
    </xf>
    <xf numFmtId="0" fontId="70" fillId="42" borderId="31" xfId="0" applyFont="1" applyFill="1" applyBorder="1" applyAlignment="1">
      <alignment horizontal="center" vertical="center" wrapText="1" readingOrder="1"/>
    </xf>
    <xf numFmtId="0" fontId="70" fillId="42" borderId="51" xfId="0" applyFont="1" applyFill="1" applyBorder="1" applyAlignment="1">
      <alignment horizontal="center" vertical="center" wrapText="1" readingOrder="1"/>
    </xf>
    <xf numFmtId="0" fontId="70" fillId="42" borderId="20" xfId="0" applyFont="1" applyFill="1" applyBorder="1" applyAlignment="1">
      <alignment horizontal="center" vertical="center" wrapText="1" readingOrder="1"/>
    </xf>
    <xf numFmtId="0" fontId="70" fillId="42" borderId="22" xfId="0" applyFont="1" applyFill="1" applyBorder="1" applyAlignment="1">
      <alignment horizontal="center" vertical="center" wrapText="1" readingOrder="1"/>
    </xf>
    <xf numFmtId="0" fontId="71" fillId="45" borderId="6" xfId="5" applyFont="1" applyFill="1" applyBorder="1" applyAlignment="1">
      <alignment vertical="center"/>
    </xf>
    <xf numFmtId="0" fontId="70" fillId="42" borderId="6" xfId="0" applyFont="1" applyFill="1" applyBorder="1" applyAlignment="1">
      <alignment horizontal="justify" vertical="top" wrapText="1" readingOrder="1"/>
    </xf>
    <xf numFmtId="0" fontId="70" fillId="42" borderId="51" xfId="0" applyFont="1" applyFill="1" applyBorder="1" applyAlignment="1">
      <alignment horizontal="justify" vertical="top" wrapText="1" readingOrder="1"/>
    </xf>
    <xf numFmtId="0" fontId="61" fillId="41" borderId="29" xfId="15" applyFont="1" applyBorder="1" applyAlignment="1" applyProtection="1">
      <alignment horizontal="center" vertical="center" wrapText="1"/>
    </xf>
    <xf numFmtId="0" fontId="74" fillId="44" borderId="28" xfId="15" applyFont="1" applyFill="1" applyBorder="1" applyAlignment="1" applyProtection="1">
      <alignment horizontal="center" vertical="center" wrapText="1"/>
    </xf>
    <xf numFmtId="0" fontId="74" fillId="44" borderId="29" xfId="15" applyFont="1" applyFill="1" applyBorder="1" applyAlignment="1" applyProtection="1">
      <alignment horizontal="center" vertical="center" wrapText="1"/>
    </xf>
    <xf numFmtId="0" fontId="74" fillId="44" borderId="30" xfId="15" applyFont="1" applyFill="1" applyBorder="1" applyAlignment="1" applyProtection="1">
      <alignment horizontal="center" vertical="center" wrapText="1"/>
    </xf>
    <xf numFmtId="49" fontId="72" fillId="44" borderId="31" xfId="15" applyNumberFormat="1" applyFont="1" applyFill="1" applyBorder="1" applyAlignment="1" applyProtection="1">
      <alignment horizontal="center" vertical="center" wrapText="1"/>
    </xf>
    <xf numFmtId="0" fontId="21" fillId="2" borderId="9" xfId="0" applyFont="1" applyFill="1" applyBorder="1" applyAlignment="1">
      <alignment horizontal="center" vertical="center"/>
    </xf>
    <xf numFmtId="0" fontId="65" fillId="2" borderId="92" xfId="0" applyNumberFormat="1" applyFont="1" applyFill="1" applyBorder="1" applyAlignment="1">
      <alignment horizontal="left" vertical="center" wrapText="1"/>
    </xf>
    <xf numFmtId="0" fontId="65" fillId="2" borderId="9" xfId="0" applyNumberFormat="1" applyFont="1" applyFill="1" applyBorder="1" applyAlignment="1">
      <alignment horizontal="left" vertical="center" wrapText="1"/>
    </xf>
    <xf numFmtId="0" fontId="65" fillId="2" borderId="90" xfId="0" applyNumberFormat="1" applyFont="1" applyFill="1" applyBorder="1" applyAlignment="1">
      <alignment horizontal="left" vertical="center" wrapText="1"/>
    </xf>
    <xf numFmtId="166" fontId="66" fillId="2" borderId="33" xfId="0" applyNumberFormat="1" applyFont="1" applyFill="1" applyBorder="1" applyAlignment="1">
      <alignment horizontal="center" vertical="center" wrapText="1"/>
    </xf>
    <xf numFmtId="166" fontId="66" fillId="2" borderId="9" xfId="0" applyNumberFormat="1" applyFont="1" applyFill="1" applyBorder="1" applyAlignment="1">
      <alignment horizontal="center" vertical="center" wrapText="1"/>
    </xf>
    <xf numFmtId="0" fontId="65" fillId="2" borderId="50" xfId="0" applyNumberFormat="1" applyFont="1" applyFill="1" applyBorder="1" applyAlignment="1">
      <alignment horizontal="center" vertical="center"/>
    </xf>
    <xf numFmtId="0" fontId="65" fillId="2" borderId="28" xfId="0" applyFont="1" applyFill="1" applyBorder="1" applyAlignment="1">
      <alignment horizontal="left" vertical="top"/>
    </xf>
    <xf numFmtId="0" fontId="65" fillId="2" borderId="29" xfId="0" applyNumberFormat="1" applyFont="1" applyFill="1" applyBorder="1" applyAlignment="1">
      <alignment horizontal="left" vertical="top"/>
    </xf>
    <xf numFmtId="0" fontId="65" fillId="2" borderId="5" xfId="0" applyFont="1" applyFill="1" applyBorder="1" applyAlignment="1">
      <alignment horizontal="left" vertical="top"/>
    </xf>
    <xf numFmtId="0" fontId="21" fillId="0" borderId="6" xfId="0" applyFont="1" applyFill="1" applyBorder="1" applyAlignment="1">
      <alignment horizontal="center" vertical="center"/>
    </xf>
    <xf numFmtId="0" fontId="65" fillId="0" borderId="6" xfId="0" applyFont="1" applyFill="1" applyBorder="1" applyAlignment="1">
      <alignment horizontal="justify" vertical="center" wrapText="1"/>
    </xf>
    <xf numFmtId="0" fontId="65" fillId="0" borderId="6" xfId="0" applyFont="1" applyFill="1" applyBorder="1" applyAlignment="1">
      <alignment horizontal="left" vertical="top"/>
    </xf>
    <xf numFmtId="0" fontId="65" fillId="0" borderId="20" xfId="0" applyFont="1" applyFill="1" applyBorder="1" applyAlignment="1">
      <alignment horizontal="left" vertical="top"/>
    </xf>
    <xf numFmtId="14" fontId="65" fillId="0" borderId="33" xfId="0" applyNumberFormat="1" applyFont="1" applyBorder="1" applyAlignment="1">
      <alignment horizontal="left" vertical="top"/>
    </xf>
    <xf numFmtId="0" fontId="65" fillId="0" borderId="9" xfId="0" applyFont="1" applyBorder="1" applyAlignment="1">
      <alignment horizontal="left" vertical="center" wrapText="1"/>
    </xf>
    <xf numFmtId="0" fontId="65" fillId="0" borderId="9" xfId="0" applyFont="1" applyBorder="1" applyAlignment="1">
      <alignment horizontal="left" vertical="top"/>
    </xf>
    <xf numFmtId="0" fontId="65" fillId="0" borderId="9" xfId="0" applyFont="1" applyFill="1" applyBorder="1" applyAlignment="1">
      <alignment horizontal="left" vertical="top"/>
    </xf>
    <xf numFmtId="0" fontId="65" fillId="2" borderId="44" xfId="0" applyNumberFormat="1" applyFont="1" applyFill="1" applyBorder="1" applyAlignment="1">
      <alignment horizontal="left" vertical="top"/>
    </xf>
    <xf numFmtId="0" fontId="65" fillId="2" borderId="1" xfId="0" applyFont="1" applyFill="1" applyBorder="1" applyAlignment="1">
      <alignment horizontal="left" vertical="top"/>
    </xf>
    <xf numFmtId="0" fontId="65" fillId="0" borderId="33" xfId="0" applyFont="1" applyFill="1" applyBorder="1" applyAlignment="1">
      <alignment horizontal="left" vertical="top"/>
    </xf>
    <xf numFmtId="0" fontId="65" fillId="0" borderId="31" xfId="0" applyFont="1" applyFill="1" applyBorder="1" applyAlignment="1">
      <alignment horizontal="center" vertical="center"/>
    </xf>
    <xf numFmtId="0" fontId="65" fillId="0" borderId="6" xfId="0" applyFont="1" applyFill="1" applyBorder="1" applyAlignment="1">
      <alignment horizontal="center" vertical="center"/>
    </xf>
    <xf numFmtId="0" fontId="65" fillId="0" borderId="93" xfId="0" applyFont="1" applyFill="1" applyBorder="1" applyAlignment="1">
      <alignment horizontal="center" vertical="center"/>
    </xf>
    <xf numFmtId="0" fontId="65" fillId="0" borderId="1" xfId="0" applyFont="1" applyFill="1" applyBorder="1" applyAlignment="1">
      <alignment horizontal="justify" vertical="center" wrapText="1"/>
    </xf>
    <xf numFmtId="0" fontId="65" fillId="26" borderId="1" xfId="0" applyNumberFormat="1" applyFont="1" applyFill="1" applyBorder="1" applyAlignment="1">
      <alignment horizontal="left" vertical="top"/>
    </xf>
    <xf numFmtId="0" fontId="65" fillId="26" borderId="1" xfId="0" applyFont="1" applyFill="1" applyBorder="1" applyAlignment="1">
      <alignment horizontal="left" vertical="top"/>
    </xf>
    <xf numFmtId="0" fontId="65" fillId="26" borderId="9" xfId="0" applyNumberFormat="1" applyFont="1" applyFill="1" applyBorder="1" applyAlignment="1">
      <alignment horizontal="left" vertical="top"/>
    </xf>
    <xf numFmtId="0" fontId="65" fillId="26" borderId="6" xfId="0" applyFont="1" applyFill="1" applyBorder="1" applyAlignment="1">
      <alignment horizontal="left" vertical="top"/>
    </xf>
    <xf numFmtId="0" fontId="65" fillId="26" borderId="51" xfId="0" applyFont="1" applyFill="1" applyBorder="1" applyAlignment="1">
      <alignment horizontal="left" vertical="top"/>
    </xf>
    <xf numFmtId="0" fontId="65" fillId="26" borderId="20" xfId="0" applyNumberFormat="1" applyFont="1" applyFill="1" applyBorder="1" applyAlignment="1">
      <alignment horizontal="left" vertical="top"/>
    </xf>
    <xf numFmtId="0" fontId="65" fillId="26" borderId="9" xfId="0" applyFont="1" applyFill="1" applyBorder="1" applyAlignment="1">
      <alignment horizontal="left" vertical="top"/>
    </xf>
    <xf numFmtId="0" fontId="65" fillId="26" borderId="44" xfId="0" applyNumberFormat="1" applyFont="1" applyFill="1" applyBorder="1" applyAlignment="1">
      <alignment horizontal="left" vertical="top"/>
    </xf>
    <xf numFmtId="0" fontId="65" fillId="0" borderId="51" xfId="0" applyFont="1" applyFill="1" applyBorder="1" applyAlignment="1">
      <alignment horizontal="left" vertical="top"/>
    </xf>
    <xf numFmtId="0" fontId="65" fillId="26" borderId="20" xfId="0" applyFont="1" applyFill="1" applyBorder="1" applyAlignment="1">
      <alignment horizontal="left" vertical="top"/>
    </xf>
    <xf numFmtId="0" fontId="65" fillId="47" borderId="19" xfId="0" applyNumberFormat="1" applyFont="1" applyFill="1" applyBorder="1" applyAlignment="1">
      <alignment horizontal="left" vertical="top"/>
    </xf>
    <xf numFmtId="14" fontId="65" fillId="47" borderId="19" xfId="0" applyNumberFormat="1" applyFont="1" applyFill="1" applyBorder="1" applyAlignment="1">
      <alignment horizontal="left" vertical="top"/>
    </xf>
    <xf numFmtId="0" fontId="65" fillId="47" borderId="19" xfId="0" applyFont="1" applyFill="1" applyBorder="1" applyAlignment="1">
      <alignment horizontal="left" vertical="top"/>
    </xf>
    <xf numFmtId="0" fontId="65" fillId="0" borderId="12" xfId="0" applyNumberFormat="1" applyFont="1" applyFill="1" applyBorder="1" applyAlignment="1">
      <alignment horizontal="justify" vertical="center" wrapText="1"/>
    </xf>
    <xf numFmtId="0" fontId="65" fillId="0" borderId="1" xfId="0" applyNumberFormat="1" applyFont="1" applyFill="1" applyBorder="1" applyAlignment="1">
      <alignment horizontal="justify" vertical="center" wrapText="1"/>
    </xf>
    <xf numFmtId="0" fontId="65" fillId="0" borderId="12" xfId="0" applyFont="1" applyBorder="1" applyAlignment="1">
      <alignment horizontal="justify" vertical="center" wrapText="1"/>
    </xf>
    <xf numFmtId="0" fontId="66" fillId="0" borderId="12" xfId="0" applyNumberFormat="1" applyFont="1" applyFill="1" applyBorder="1" applyAlignment="1">
      <alignment horizontal="justify" vertical="center" wrapText="1"/>
    </xf>
    <xf numFmtId="0" fontId="65" fillId="0" borderId="1" xfId="0" applyNumberFormat="1" applyFont="1" applyFill="1" applyBorder="1" applyAlignment="1">
      <alignment horizontal="justify" vertical="top" wrapText="1"/>
    </xf>
    <xf numFmtId="0" fontId="65" fillId="0" borderId="1" xfId="0" applyFont="1" applyBorder="1" applyAlignment="1">
      <alignment horizontal="justify" vertical="center" wrapText="1"/>
    </xf>
    <xf numFmtId="0" fontId="28" fillId="7" borderId="2"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38"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38" xfId="0" applyFont="1" applyFill="1" applyBorder="1" applyAlignment="1">
      <alignment horizontal="center" vertical="center" wrapText="1"/>
    </xf>
    <xf numFmtId="0" fontId="61" fillId="24" borderId="1" xfId="0" applyFont="1" applyFill="1" applyBorder="1" applyAlignment="1">
      <alignment horizontal="center" vertical="top" wrapText="1"/>
    </xf>
    <xf numFmtId="0" fontId="14" fillId="11" borderId="40" xfId="0" applyFont="1" applyFill="1" applyBorder="1" applyAlignment="1">
      <alignment horizontal="center" vertical="center" wrapText="1"/>
    </xf>
    <xf numFmtId="0" fontId="14" fillId="11" borderId="32"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31" fillId="7" borderId="0" xfId="0" applyFont="1" applyFill="1" applyAlignment="1">
      <alignment horizontal="right"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4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7" xfId="0" applyFont="1" applyBorder="1" applyAlignment="1">
      <alignment horizontal="left" vertical="center" wrapText="1"/>
    </xf>
    <xf numFmtId="0" fontId="17" fillId="19" borderId="19" xfId="0" applyFont="1" applyFill="1" applyBorder="1" applyAlignment="1">
      <alignment horizontal="center" vertical="center" wrapText="1"/>
    </xf>
    <xf numFmtId="0" fontId="17" fillId="19" borderId="21"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44" fillId="29" borderId="34" xfId="14" applyFont="1" applyFill="1" applyBorder="1" applyAlignment="1">
      <alignment horizontal="center" vertical="center" wrapText="1"/>
    </xf>
    <xf numFmtId="0" fontId="44" fillId="29" borderId="36" xfId="14" applyFont="1" applyFill="1" applyBorder="1" applyAlignment="1">
      <alignment horizontal="center" vertical="center" wrapText="1"/>
    </xf>
    <xf numFmtId="0" fontId="44" fillId="29" borderId="7" xfId="14" applyFont="1" applyFill="1" applyBorder="1" applyAlignment="1">
      <alignment horizontal="center" vertical="center" wrapText="1"/>
    </xf>
    <xf numFmtId="0" fontId="44" fillId="29" borderId="8" xfId="14" applyFont="1" applyFill="1" applyBorder="1" applyAlignment="1">
      <alignment horizontal="center" vertical="center" wrapText="1"/>
    </xf>
    <xf numFmtId="0" fontId="53" fillId="29" borderId="2" xfId="14" applyFont="1" applyFill="1" applyBorder="1" applyAlignment="1">
      <alignment horizontal="center" vertical="center"/>
    </xf>
    <xf numFmtId="0" fontId="53" fillId="29" borderId="38" xfId="14" applyFont="1" applyFill="1" applyBorder="1" applyAlignment="1">
      <alignment horizontal="center" vertical="center"/>
    </xf>
    <xf numFmtId="0" fontId="53" fillId="29" borderId="76" xfId="14" applyFont="1" applyFill="1" applyBorder="1" applyAlignment="1">
      <alignment horizontal="center" vertical="center"/>
    </xf>
    <xf numFmtId="0" fontId="53" fillId="29" borderId="77" xfId="14" applyFont="1" applyFill="1" applyBorder="1" applyAlignment="1">
      <alignment horizontal="center" vertical="center"/>
    </xf>
    <xf numFmtId="0" fontId="53" fillId="29" borderId="58" xfId="14" applyFont="1" applyFill="1" applyBorder="1" applyAlignment="1">
      <alignment horizontal="center" vertical="center"/>
    </xf>
    <xf numFmtId="0" fontId="44" fillId="29" borderId="35" xfId="14" applyFont="1" applyFill="1" applyBorder="1" applyAlignment="1">
      <alignment horizontal="center" vertical="center" wrapText="1"/>
    </xf>
    <xf numFmtId="0" fontId="44" fillId="29" borderId="13" xfId="14" applyFont="1" applyFill="1" applyBorder="1" applyAlignment="1">
      <alignment horizontal="center" vertical="center" wrapText="1"/>
    </xf>
    <xf numFmtId="0" fontId="44" fillId="29" borderId="0" xfId="14" applyFont="1" applyFill="1" applyBorder="1" applyAlignment="1">
      <alignment horizontal="center" vertical="center" wrapText="1"/>
    </xf>
    <xf numFmtId="0" fontId="44" fillId="29" borderId="14" xfId="14" applyFont="1" applyFill="1" applyBorder="1" applyAlignment="1">
      <alignment horizontal="center" vertical="center" wrapText="1"/>
    </xf>
    <xf numFmtId="0" fontId="53" fillId="29" borderId="76" xfId="14" applyFont="1" applyFill="1" applyBorder="1" applyAlignment="1">
      <alignment horizontal="center"/>
    </xf>
    <xf numFmtId="0" fontId="43" fillId="0" borderId="78" xfId="14" applyFont="1" applyBorder="1"/>
    <xf numFmtId="0" fontId="43" fillId="0" borderId="77" xfId="14" applyFont="1" applyBorder="1"/>
    <xf numFmtId="0" fontId="44" fillId="29" borderId="83" xfId="14" applyFont="1" applyFill="1" applyBorder="1" applyAlignment="1">
      <alignment horizontal="center" vertical="center" wrapText="1"/>
    </xf>
    <xf numFmtId="0" fontId="43" fillId="0" borderId="83" xfId="14" applyFont="1" applyBorder="1"/>
    <xf numFmtId="0" fontId="44" fillId="29" borderId="81" xfId="14" applyFont="1" applyFill="1" applyBorder="1" applyAlignment="1">
      <alignment horizontal="center" vertical="center" wrapText="1"/>
    </xf>
    <xf numFmtId="0" fontId="43" fillId="0" borderId="81" xfId="14" applyFont="1" applyBorder="1"/>
    <xf numFmtId="0" fontId="44" fillId="29" borderId="79" xfId="14" applyFont="1" applyFill="1" applyBorder="1" applyAlignment="1">
      <alignment horizontal="center" vertical="center" wrapText="1"/>
    </xf>
    <xf numFmtId="0" fontId="44" fillId="29" borderId="80" xfId="14" applyFont="1" applyFill="1" applyBorder="1" applyAlignment="1">
      <alignment horizontal="center" vertical="center" wrapText="1"/>
    </xf>
    <xf numFmtId="0" fontId="43" fillId="0" borderId="70" xfId="14" applyFont="1" applyBorder="1"/>
    <xf numFmtId="0" fontId="43" fillId="0" borderId="0" xfId="14" applyFont="1" applyBorder="1"/>
    <xf numFmtId="0" fontId="43" fillId="0" borderId="82" xfId="14" applyFont="1" applyBorder="1"/>
    <xf numFmtId="14" fontId="29" fillId="0" borderId="2" xfId="14" applyNumberFormat="1" applyFont="1" applyBorder="1" applyAlignment="1">
      <alignment horizontal="center"/>
    </xf>
    <xf numFmtId="14" fontId="29" fillId="0" borderId="38" xfId="14" applyNumberFormat="1" applyFont="1" applyBorder="1" applyAlignment="1">
      <alignment horizontal="center"/>
    </xf>
    <xf numFmtId="0" fontId="29" fillId="0" borderId="56" xfId="14" applyFont="1" applyBorder="1" applyAlignment="1">
      <alignment horizontal="center" vertical="center"/>
    </xf>
    <xf numFmtId="0" fontId="43" fillId="0" borderId="63" xfId="14" applyFont="1" applyBorder="1"/>
    <xf numFmtId="0" fontId="43" fillId="0" borderId="69" xfId="14" applyFont="1" applyBorder="1"/>
    <xf numFmtId="0" fontId="53" fillId="0" borderId="57" xfId="14" applyFont="1" applyBorder="1" applyAlignment="1">
      <alignment horizontal="center" vertical="center" wrapText="1"/>
    </xf>
    <xf numFmtId="0" fontId="43" fillId="0" borderId="58" xfId="14" applyFont="1" applyBorder="1"/>
    <xf numFmtId="0" fontId="43" fillId="0" borderId="59" xfId="14" applyFont="1" applyBorder="1"/>
    <xf numFmtId="0" fontId="43" fillId="0" borderId="64" xfId="14" applyFont="1" applyBorder="1"/>
    <xf numFmtId="0" fontId="29" fillId="0" borderId="0" xfId="14" applyFont="1" applyAlignment="1"/>
    <xf numFmtId="0" fontId="43" fillId="0" borderId="65" xfId="14" applyFont="1" applyBorder="1"/>
    <xf numFmtId="0" fontId="43" fillId="0" borderId="71" xfId="14" applyFont="1" applyBorder="1"/>
    <xf numFmtId="0" fontId="29" fillId="0" borderId="60" xfId="14" applyFont="1" applyBorder="1" applyAlignment="1">
      <alignment horizontal="center"/>
    </xf>
    <xf numFmtId="0" fontId="43" fillId="0" borderId="61" xfId="14" applyFont="1" applyBorder="1"/>
    <xf numFmtId="0" fontId="29" fillId="0" borderId="62" xfId="14" applyFont="1" applyBorder="1" applyAlignment="1">
      <alignment horizontal="center"/>
    </xf>
    <xf numFmtId="0" fontId="43" fillId="0" borderId="68" xfId="14" applyFont="1" applyBorder="1"/>
    <xf numFmtId="0" fontId="43" fillId="0" borderId="74" xfId="14" applyFont="1" applyBorder="1"/>
    <xf numFmtId="0" fontId="29" fillId="0" borderId="66" xfId="14" applyFont="1" applyBorder="1" applyAlignment="1">
      <alignment horizontal="center"/>
    </xf>
    <xf numFmtId="0" fontId="43" fillId="0" borderId="67" xfId="14" applyFont="1" applyBorder="1"/>
    <xf numFmtId="0" fontId="29" fillId="0" borderId="72" xfId="14" applyFont="1" applyBorder="1" applyAlignment="1">
      <alignment horizontal="center"/>
    </xf>
    <xf numFmtId="0" fontId="43" fillId="0" borderId="73" xfId="14" applyFont="1" applyBorder="1"/>
    <xf numFmtId="0" fontId="57" fillId="5" borderId="18" xfId="3" applyFont="1" applyFill="1" applyBorder="1" applyAlignment="1">
      <alignment horizontal="center" vertical="center"/>
    </xf>
    <xf numFmtId="0" fontId="57" fillId="5" borderId="20" xfId="3" applyFont="1" applyFill="1" applyBorder="1" applyAlignment="1">
      <alignment horizontal="center" vertical="center"/>
    </xf>
    <xf numFmtId="0" fontId="10" fillId="36" borderId="16" xfId="0" applyFont="1" applyFill="1" applyBorder="1" applyAlignment="1">
      <alignment horizontal="center" vertical="center"/>
    </xf>
    <xf numFmtId="0" fontId="10" fillId="36" borderId="19" xfId="0"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1"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3" xfId="0" applyFont="1" applyBorder="1" applyAlignment="1">
      <alignment horizontal="center" vertical="center" wrapText="1"/>
    </xf>
    <xf numFmtId="0" fontId="7" fillId="2" borderId="16"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57" fillId="4" borderId="17" xfId="3" applyFont="1" applyFill="1" applyBorder="1" applyAlignment="1">
      <alignment horizontal="center" vertical="center"/>
    </xf>
    <xf numFmtId="0" fontId="57" fillId="4" borderId="1" xfId="3" applyFont="1" applyFill="1" applyBorder="1" applyAlignment="1">
      <alignment horizontal="center" vertical="center"/>
    </xf>
    <xf numFmtId="0" fontId="57" fillId="3" borderId="17" xfId="3" applyFont="1" applyFill="1" applyBorder="1" applyAlignment="1">
      <alignment horizontal="center" vertical="center"/>
    </xf>
    <xf numFmtId="0" fontId="57" fillId="3" borderId="1" xfId="3" applyFont="1" applyFill="1" applyBorder="1" applyAlignment="1">
      <alignment horizontal="center" vertical="center"/>
    </xf>
    <xf numFmtId="0" fontId="10" fillId="36" borderId="88" xfId="0" applyFont="1" applyFill="1" applyBorder="1" applyAlignment="1">
      <alignment horizontal="center" vertical="center" wrapText="1"/>
    </xf>
    <xf numFmtId="0" fontId="10" fillId="36" borderId="89" xfId="0" applyFont="1" applyFill="1" applyBorder="1" applyAlignment="1">
      <alignment horizontal="center" vertical="center" wrapText="1"/>
    </xf>
    <xf numFmtId="0" fontId="10" fillId="36" borderId="16"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5" xfId="0" applyFont="1" applyFill="1"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45" fillId="11" borderId="44" xfId="0" applyFont="1" applyFill="1" applyBorder="1" applyAlignment="1">
      <alignment horizontal="center" vertical="center" wrapText="1"/>
    </xf>
    <xf numFmtId="0" fontId="45" fillId="11" borderId="45"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48" xfId="0" applyFont="1" applyFill="1" applyBorder="1" applyAlignment="1">
      <alignment horizontal="center"/>
    </xf>
    <xf numFmtId="0" fontId="17" fillId="0" borderId="43" xfId="0" applyFont="1" applyFill="1" applyBorder="1" applyAlignment="1">
      <alignment horizontal="center"/>
    </xf>
    <xf numFmtId="0" fontId="17" fillId="0" borderId="54" xfId="0" applyFont="1" applyFill="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31" fillId="7" borderId="42"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46" fillId="11" borderId="44" xfId="0" applyFont="1" applyFill="1" applyBorder="1" applyAlignment="1">
      <alignment horizontal="left" wrapText="1"/>
    </xf>
    <xf numFmtId="0" fontId="46" fillId="11" borderId="12" xfId="0" applyFont="1" applyFill="1" applyBorder="1" applyAlignment="1">
      <alignment horizontal="left" wrapText="1"/>
    </xf>
    <xf numFmtId="0" fontId="46" fillId="0" borderId="43" xfId="0" applyFont="1" applyBorder="1" applyAlignment="1">
      <alignment horizontal="center"/>
    </xf>
    <xf numFmtId="0" fontId="46" fillId="28" borderId="40" xfId="0" applyFont="1" applyFill="1" applyBorder="1" applyAlignment="1">
      <alignment horizontal="left" wrapText="1"/>
    </xf>
    <xf numFmtId="0" fontId="46" fillId="28" borderId="55" xfId="0" applyFont="1" applyFill="1" applyBorder="1" applyAlignment="1">
      <alignment horizontal="left" wrapText="1"/>
    </xf>
    <xf numFmtId="0" fontId="46" fillId="25" borderId="1" xfId="0" applyFont="1" applyFill="1" applyBorder="1" applyAlignment="1">
      <alignment horizontal="center" wrapText="1"/>
    </xf>
    <xf numFmtId="0" fontId="35" fillId="0" borderId="9" xfId="0" applyFont="1" applyBorder="1" applyAlignment="1">
      <alignment horizontal="center"/>
    </xf>
    <xf numFmtId="0" fontId="35" fillId="0" borderId="6" xfId="0" applyFont="1" applyBorder="1" applyAlignment="1">
      <alignment horizontal="center"/>
    </xf>
    <xf numFmtId="0" fontId="35" fillId="17" borderId="9" xfId="0" applyFont="1" applyFill="1" applyBorder="1" applyAlignment="1">
      <alignment horizontal="center"/>
    </xf>
    <xf numFmtId="0" fontId="35" fillId="17" borderId="6" xfId="0" applyFont="1" applyFill="1" applyBorder="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74" fillId="43" borderId="34" xfId="0" applyFont="1" applyFill="1" applyBorder="1" applyAlignment="1">
      <alignment horizontal="center" vertical="center" wrapText="1"/>
    </xf>
    <xf numFmtId="0" fontId="74" fillId="43" borderId="35" xfId="0" applyFont="1" applyFill="1" applyBorder="1" applyAlignment="1">
      <alignment horizontal="center" vertical="center" wrapText="1"/>
    </xf>
    <xf numFmtId="0" fontId="74" fillId="43" borderId="36" xfId="0" applyFont="1" applyFill="1" applyBorder="1" applyAlignment="1">
      <alignment horizontal="center" vertical="center" wrapText="1"/>
    </xf>
    <xf numFmtId="0" fontId="74" fillId="44" borderId="34" xfId="0" applyFont="1" applyFill="1" applyBorder="1" applyAlignment="1">
      <alignment horizontal="center" vertical="center" wrapText="1"/>
    </xf>
    <xf numFmtId="0" fontId="74" fillId="44" borderId="35" xfId="0" applyFont="1" applyFill="1" applyBorder="1" applyAlignment="1">
      <alignment horizontal="center" vertical="center" wrapText="1"/>
    </xf>
    <xf numFmtId="0" fontId="74" fillId="44" borderId="36" xfId="0" applyFont="1" applyFill="1" applyBorder="1" applyAlignment="1">
      <alignment horizontal="center" vertical="center" wrapText="1"/>
    </xf>
    <xf numFmtId="0" fontId="0" fillId="0" borderId="33" xfId="0"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3" fillId="9" borderId="15"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38" xfId="0" applyFont="1" applyFill="1" applyBorder="1" applyAlignment="1">
      <alignment horizontal="center" vertical="center"/>
    </xf>
    <xf numFmtId="0" fontId="19" fillId="7" borderId="13"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4" xfId="0" applyFont="1" applyFill="1" applyBorder="1" applyAlignment="1">
      <alignment horizontal="left" vertical="top" wrapText="1"/>
    </xf>
    <xf numFmtId="0" fontId="3" fillId="9" borderId="13" xfId="3" applyFont="1" applyFill="1" applyBorder="1" applyAlignment="1">
      <alignment horizontal="center" vertical="center" wrapText="1"/>
    </xf>
    <xf numFmtId="0" fontId="3" fillId="9" borderId="14" xfId="3" applyFont="1" applyFill="1" applyBorder="1" applyAlignment="1">
      <alignment horizontal="center" vertical="center" wrapText="1"/>
    </xf>
    <xf numFmtId="0" fontId="10" fillId="9" borderId="29" xfId="0" applyFont="1" applyFill="1" applyBorder="1" applyAlignment="1">
      <alignment horizontal="center"/>
    </xf>
    <xf numFmtId="0" fontId="11" fillId="8" borderId="25" xfId="0" applyFont="1" applyFill="1" applyBorder="1" applyAlignment="1" applyProtection="1">
      <alignment horizontal="center" vertical="center" wrapText="1"/>
    </xf>
    <xf numFmtId="0" fontId="11" fillId="8" borderId="106" xfId="0" applyFont="1" applyFill="1" applyBorder="1" applyAlignment="1" applyProtection="1">
      <alignment horizontal="center" vertical="center" wrapText="1"/>
    </xf>
    <xf numFmtId="0" fontId="3" fillId="9" borderId="7" xfId="3" applyFont="1" applyFill="1" applyBorder="1" applyAlignment="1">
      <alignment horizontal="center" vertical="center" wrapText="1"/>
    </xf>
    <xf numFmtId="0" fontId="5" fillId="9" borderId="4" xfId="3" applyFont="1" applyFill="1" applyBorder="1" applyAlignment="1">
      <alignment horizontal="center" vertical="center" wrapText="1"/>
    </xf>
    <xf numFmtId="0" fontId="10" fillId="9" borderId="39" xfId="0" applyFont="1" applyFill="1" applyBorder="1" applyAlignment="1">
      <alignment horizontal="center"/>
    </xf>
    <xf numFmtId="0" fontId="20" fillId="12" borderId="0" xfId="0" applyFont="1" applyFill="1" applyBorder="1" applyAlignment="1">
      <alignment vertical="center" wrapText="1"/>
    </xf>
    <xf numFmtId="0" fontId="20" fillId="12" borderId="108" xfId="0" applyFont="1" applyFill="1" applyBorder="1" applyAlignment="1">
      <alignment vertical="center" wrapText="1"/>
    </xf>
    <xf numFmtId="0" fontId="20" fillId="12" borderId="43" xfId="0" applyFont="1" applyFill="1" applyBorder="1" applyAlignment="1">
      <alignment vertical="center" wrapText="1"/>
    </xf>
    <xf numFmtId="0" fontId="20" fillId="12" borderId="115" xfId="0" applyFont="1" applyFill="1" applyBorder="1" applyAlignment="1">
      <alignment vertical="center" wrapText="1"/>
    </xf>
    <xf numFmtId="0" fontId="27" fillId="13" borderId="49" xfId="0" applyFont="1" applyFill="1" applyBorder="1" applyAlignment="1" applyProtection="1">
      <alignment horizontal="center" vertical="center" wrapText="1"/>
      <protection locked="0"/>
    </xf>
    <xf numFmtId="0" fontId="27" fillId="13" borderId="35" xfId="0" applyFont="1" applyFill="1" applyBorder="1" applyAlignment="1" applyProtection="1">
      <alignment horizontal="center" vertical="center" wrapText="1"/>
      <protection locked="0"/>
    </xf>
    <xf numFmtId="0" fontId="27" fillId="13" borderId="11" xfId="0" applyFont="1" applyFill="1" applyBorder="1" applyAlignment="1" applyProtection="1">
      <alignment horizontal="center" vertical="center" wrapText="1"/>
      <protection locked="0"/>
    </xf>
    <xf numFmtId="0" fontId="27" fillId="13" borderId="0" xfId="0" applyFont="1" applyFill="1" applyBorder="1" applyAlignment="1" applyProtection="1">
      <alignment horizontal="center" vertical="center" wrapText="1"/>
      <protection locked="0"/>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4" xfId="0" applyFont="1" applyBorder="1" applyAlignment="1">
      <alignment horizontal="center" vertical="center" wrapText="1"/>
    </xf>
    <xf numFmtId="0" fontId="22" fillId="7" borderId="1"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22" fillId="7" borderId="1" xfId="0" applyFont="1" applyFill="1" applyBorder="1" applyAlignment="1">
      <alignment horizontal="justify" vertical="center" wrapText="1"/>
    </xf>
    <xf numFmtId="0" fontId="22" fillId="7" borderId="20" xfId="0" applyFont="1" applyFill="1" applyBorder="1" applyAlignment="1">
      <alignment horizontal="justify" vertical="center" wrapText="1"/>
    </xf>
    <xf numFmtId="0" fontId="38" fillId="13" borderId="1" xfId="0" applyFont="1" applyFill="1" applyBorder="1" applyAlignment="1">
      <alignment horizontal="center" vertical="center" wrapText="1"/>
    </xf>
    <xf numFmtId="17" fontId="22"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38" fillId="13" borderId="4" xfId="0" applyFont="1" applyFill="1" applyBorder="1" applyAlignment="1">
      <alignment horizontal="center" vertical="center" wrapText="1"/>
    </xf>
    <xf numFmtId="0" fontId="38" fillId="13" borderId="114" xfId="0" applyFont="1" applyFill="1" applyBorder="1" applyAlignment="1">
      <alignment horizontal="center" vertical="center" wrapText="1"/>
    </xf>
    <xf numFmtId="0" fontId="22" fillId="7" borderId="94" xfId="0" applyFont="1" applyFill="1" applyBorder="1" applyAlignment="1">
      <alignment horizontal="left" vertical="center" wrapText="1"/>
    </xf>
    <xf numFmtId="0" fontId="22" fillId="7" borderId="107" xfId="0" applyFont="1" applyFill="1" applyBorder="1" applyAlignment="1">
      <alignment horizontal="left" vertical="center" wrapText="1"/>
    </xf>
    <xf numFmtId="0" fontId="22" fillId="7" borderId="116" xfId="0" applyFont="1" applyFill="1" applyBorder="1" applyAlignment="1">
      <alignment horizontal="left" vertical="center" wrapText="1"/>
    </xf>
    <xf numFmtId="0" fontId="39" fillId="11" borderId="88" xfId="0" applyNumberFormat="1" applyFont="1" applyFill="1" applyBorder="1" applyAlignment="1">
      <alignment horizontal="center" vertical="center" wrapText="1"/>
    </xf>
    <xf numFmtId="0" fontId="39" fillId="11" borderId="15" xfId="0" applyNumberFormat="1" applyFont="1" applyFill="1" applyBorder="1" applyAlignment="1">
      <alignment horizontal="center" vertical="center" wrapText="1"/>
    </xf>
    <xf numFmtId="0" fontId="39" fillId="11" borderId="89" xfId="0" applyNumberFormat="1" applyFont="1" applyFill="1" applyBorder="1" applyAlignment="1">
      <alignment horizontal="center" vertical="center" wrapText="1"/>
    </xf>
    <xf numFmtId="0" fontId="39" fillId="11" borderId="112" xfId="0" applyNumberFormat="1" applyFont="1" applyFill="1" applyBorder="1" applyAlignment="1">
      <alignment horizontal="center" vertical="center" wrapText="1"/>
    </xf>
    <xf numFmtId="0" fontId="39" fillId="11" borderId="46" xfId="0" applyNumberFormat="1" applyFont="1" applyFill="1" applyBorder="1" applyAlignment="1">
      <alignment horizontal="center" vertical="center" wrapText="1"/>
    </xf>
    <xf numFmtId="0" fontId="39" fillId="11" borderId="31" xfId="0" applyNumberFormat="1" applyFont="1" applyFill="1" applyBorder="1" applyAlignment="1">
      <alignment horizontal="center" vertical="center" wrapText="1"/>
    </xf>
    <xf numFmtId="0" fontId="39" fillId="11" borderId="111" xfId="0" applyNumberFormat="1" applyFont="1" applyFill="1" applyBorder="1" applyAlignment="1">
      <alignment horizontal="center" vertical="center" wrapText="1"/>
    </xf>
    <xf numFmtId="0" fontId="39" fillId="11" borderId="10" xfId="0" applyNumberFormat="1" applyFont="1" applyFill="1" applyBorder="1" applyAlignment="1">
      <alignment horizontal="center" vertical="center" wrapText="1"/>
    </xf>
    <xf numFmtId="0" fontId="39" fillId="11" borderId="6" xfId="0" applyNumberFormat="1" applyFont="1" applyFill="1" applyBorder="1" applyAlignment="1">
      <alignment horizontal="center" vertical="center" wrapText="1"/>
    </xf>
    <xf numFmtId="0" fontId="39" fillId="11" borderId="109" xfId="0" applyNumberFormat="1" applyFont="1" applyFill="1" applyBorder="1" applyAlignment="1">
      <alignment horizontal="center" vertical="center" wrapText="1"/>
    </xf>
    <xf numFmtId="0" fontId="39" fillId="11" borderId="110" xfId="0" applyNumberFormat="1" applyFont="1" applyFill="1" applyBorder="1" applyAlignment="1">
      <alignment horizontal="center" vertical="center" wrapText="1"/>
    </xf>
    <xf numFmtId="0" fontId="39" fillId="11" borderId="51" xfId="0" applyNumberFormat="1" applyFont="1" applyFill="1" applyBorder="1" applyAlignment="1">
      <alignment horizontal="center" vertical="center" wrapText="1"/>
    </xf>
    <xf numFmtId="0" fontId="40" fillId="11" borderId="16" xfId="0" applyFont="1" applyFill="1" applyBorder="1" applyAlignment="1">
      <alignment horizontal="center" vertical="center" wrapText="1"/>
    </xf>
    <xf numFmtId="0" fontId="40" fillId="11" borderId="17" xfId="0" applyFont="1" applyFill="1" applyBorder="1" applyAlignment="1">
      <alignment horizontal="center" vertical="center" wrapText="1"/>
    </xf>
    <xf numFmtId="0" fontId="40" fillId="11" borderId="91" xfId="0" applyFont="1" applyFill="1" applyBorder="1" applyAlignment="1">
      <alignment horizontal="center" vertical="center" wrapText="1"/>
    </xf>
    <xf numFmtId="0" fontId="40" fillId="11" borderId="9" xfId="0" applyFont="1" applyFill="1" applyBorder="1" applyAlignment="1">
      <alignment horizontal="center" vertical="center" textRotation="90" wrapText="1"/>
    </xf>
    <xf numFmtId="0" fontId="40" fillId="11" borderId="6" xfId="0" applyFont="1" applyFill="1" applyBorder="1" applyAlignment="1">
      <alignment horizontal="center" vertical="center" textRotation="90" wrapText="1"/>
    </xf>
    <xf numFmtId="0" fontId="40" fillId="11" borderId="16" xfId="0" applyFont="1" applyFill="1" applyBorder="1" applyAlignment="1">
      <alignment horizontal="center" vertical="center"/>
    </xf>
    <xf numFmtId="0" fontId="40" fillId="11" borderId="17" xfId="0" applyFont="1" applyFill="1" applyBorder="1" applyAlignment="1">
      <alignment horizontal="center" vertical="center"/>
    </xf>
    <xf numFmtId="0" fontId="40" fillId="11" borderId="18" xfId="0" applyFont="1" applyFill="1" applyBorder="1" applyAlignment="1">
      <alignment horizontal="center" vertical="center"/>
    </xf>
    <xf numFmtId="0" fontId="39" fillId="11" borderId="35" xfId="0" applyFont="1" applyFill="1" applyBorder="1" applyAlignment="1">
      <alignment horizontal="center" vertical="center" wrapText="1"/>
    </xf>
    <xf numFmtId="0" fontId="39" fillId="11" borderId="0" xfId="0" applyFont="1" applyFill="1" applyBorder="1" applyAlignment="1">
      <alignment horizontal="center" vertical="center" wrapText="1"/>
    </xf>
    <xf numFmtId="0" fontId="39" fillId="11" borderId="43" xfId="0" applyFont="1" applyFill="1" applyBorder="1" applyAlignment="1">
      <alignment horizontal="center" vertical="center" wrapText="1"/>
    </xf>
    <xf numFmtId="0" fontId="39" fillId="11" borderId="34" xfId="0" applyFont="1" applyFill="1" applyBorder="1" applyAlignment="1">
      <alignment horizontal="center" vertical="center" wrapText="1"/>
    </xf>
    <xf numFmtId="0" fontId="39" fillId="11" borderId="13" xfId="0" applyFont="1" applyFill="1" applyBorder="1" applyAlignment="1">
      <alignment horizontal="center" vertical="center" wrapText="1"/>
    </xf>
    <xf numFmtId="0" fontId="40" fillId="11" borderId="19" xfId="0" applyFont="1" applyFill="1" applyBorder="1" applyAlignment="1">
      <alignment horizontal="center" vertical="center"/>
    </xf>
    <xf numFmtId="0" fontId="40" fillId="11" borderId="1" xfId="0" applyFont="1" applyFill="1" applyBorder="1" applyAlignment="1">
      <alignment horizontal="center" vertical="center"/>
    </xf>
    <xf numFmtId="0" fontId="40" fillId="11" borderId="20" xfId="0" applyFont="1" applyFill="1" applyBorder="1" applyAlignment="1">
      <alignment horizontal="center" vertical="center"/>
    </xf>
    <xf numFmtId="0" fontId="40" fillId="11" borderId="33" xfId="0" applyFont="1" applyFill="1" applyBorder="1" applyAlignment="1">
      <alignment horizontal="center" vertical="center" textRotation="90" wrapText="1"/>
    </xf>
    <xf numFmtId="0" fontId="40" fillId="11" borderId="31" xfId="0" applyFont="1" applyFill="1" applyBorder="1" applyAlignment="1">
      <alignment horizontal="center" vertical="center" textRotation="90" wrapText="1"/>
    </xf>
    <xf numFmtId="0" fontId="24" fillId="24" borderId="1" xfId="0" applyNumberFormat="1" applyFont="1" applyFill="1" applyBorder="1" applyAlignment="1">
      <alignment horizontal="center" vertical="top" wrapText="1"/>
    </xf>
    <xf numFmtId="0" fontId="58" fillId="24" borderId="33" xfId="0" applyFont="1" applyFill="1" applyBorder="1" applyAlignment="1">
      <alignment horizontal="center" vertical="center" textRotation="90" wrapText="1"/>
    </xf>
    <xf numFmtId="0" fontId="58" fillId="24" borderId="46" xfId="0" applyFont="1" applyFill="1" applyBorder="1" applyAlignment="1">
      <alignment horizontal="center" vertical="center" textRotation="90" wrapText="1"/>
    </xf>
    <xf numFmtId="0" fontId="58" fillId="24" borderId="115" xfId="0" applyFont="1" applyFill="1" applyBorder="1" applyAlignment="1">
      <alignment horizontal="center" vertical="center" textRotation="90" wrapText="1"/>
    </xf>
    <xf numFmtId="0" fontId="58" fillId="24" borderId="9" xfId="0" applyFont="1" applyFill="1" applyBorder="1" applyAlignment="1">
      <alignment horizontal="center" vertical="center" textRotation="90" wrapText="1"/>
    </xf>
    <xf numFmtId="0" fontId="58" fillId="24" borderId="10" xfId="0" applyFont="1" applyFill="1" applyBorder="1" applyAlignment="1">
      <alignment horizontal="center" vertical="center" textRotation="90" wrapText="1"/>
    </xf>
    <xf numFmtId="0" fontId="58" fillId="24" borderId="6" xfId="0" applyFont="1" applyFill="1" applyBorder="1" applyAlignment="1">
      <alignment horizontal="center" vertical="center" textRotation="90" wrapText="1"/>
    </xf>
    <xf numFmtId="0" fontId="58" fillId="24" borderId="90" xfId="0" applyFont="1" applyFill="1" applyBorder="1" applyAlignment="1">
      <alignment horizontal="center" vertical="center" textRotation="90" wrapText="1"/>
    </xf>
    <xf numFmtId="0" fontId="58" fillId="24" borderId="11" xfId="0" applyFont="1" applyFill="1" applyBorder="1" applyAlignment="1">
      <alignment horizontal="center" vertical="center" textRotation="90" wrapText="1"/>
    </xf>
    <xf numFmtId="0" fontId="58" fillId="24" borderId="93" xfId="0" applyFont="1" applyFill="1" applyBorder="1" applyAlignment="1">
      <alignment horizontal="center" vertical="center" textRotation="90" wrapText="1"/>
    </xf>
    <xf numFmtId="0" fontId="40" fillId="11" borderId="50" xfId="0" applyFont="1" applyFill="1" applyBorder="1" applyAlignment="1">
      <alignment horizontal="center" vertical="center" textRotation="90" wrapText="1"/>
    </xf>
    <xf numFmtId="0" fontId="40" fillId="11" borderId="51" xfId="0" applyFont="1" applyFill="1" applyBorder="1" applyAlignment="1">
      <alignment horizontal="center" vertical="center" textRotation="90" wrapText="1"/>
    </xf>
    <xf numFmtId="0" fontId="38" fillId="0" borderId="43" xfId="0" applyFont="1" applyBorder="1" applyAlignment="1">
      <alignment horizontal="left" vertical="center" wrapText="1"/>
    </xf>
    <xf numFmtId="0" fontId="67" fillId="38" borderId="1" xfId="0" applyNumberFormat="1" applyFont="1" applyFill="1" applyBorder="1" applyAlignment="1">
      <alignment horizontal="center" vertical="center" wrapText="1"/>
    </xf>
    <xf numFmtId="0" fontId="67" fillId="24" borderId="42" xfId="0" applyNumberFormat="1" applyFont="1" applyFill="1" applyBorder="1" applyAlignment="1">
      <alignment horizontal="center" vertical="top" wrapText="1"/>
    </xf>
    <xf numFmtId="0" fontId="67" fillId="24" borderId="113" xfId="0" applyNumberFormat="1" applyFont="1" applyFill="1" applyBorder="1" applyAlignment="1">
      <alignment horizontal="center" vertical="top" wrapText="1"/>
    </xf>
    <xf numFmtId="0" fontId="68" fillId="24" borderId="0" xfId="0" applyNumberFormat="1" applyFont="1" applyFill="1" applyBorder="1" applyAlignment="1" applyProtection="1">
      <alignment horizontal="center" vertical="top" wrapText="1"/>
      <protection locked="0"/>
    </xf>
    <xf numFmtId="0" fontId="68" fillId="24" borderId="14" xfId="0" applyNumberFormat="1" applyFont="1" applyFill="1" applyBorder="1" applyAlignment="1" applyProtection="1">
      <alignment horizontal="center" vertical="top" wrapText="1"/>
      <protection locked="0"/>
    </xf>
    <xf numFmtId="0" fontId="68" fillId="2" borderId="11" xfId="0" applyNumberFormat="1" applyFont="1" applyFill="1" applyBorder="1" applyAlignment="1">
      <alignment horizontal="center" vertical="top" wrapText="1"/>
    </xf>
    <xf numFmtId="0" fontId="68" fillId="2" borderId="0" xfId="0" applyNumberFormat="1" applyFont="1" applyFill="1" applyBorder="1" applyAlignment="1">
      <alignment horizontal="center" vertical="top" wrapText="1"/>
    </xf>
    <xf numFmtId="0" fontId="68" fillId="2" borderId="108" xfId="0" applyNumberFormat="1" applyFont="1" applyFill="1" applyBorder="1" applyAlignment="1">
      <alignment horizontal="center" vertical="top" wrapText="1"/>
    </xf>
    <xf numFmtId="0" fontId="68" fillId="24" borderId="44" xfId="0" applyNumberFormat="1" applyFont="1" applyFill="1" applyBorder="1" applyAlignment="1">
      <alignment horizontal="center" vertical="top" wrapText="1"/>
    </xf>
    <xf numFmtId="0" fontId="68" fillId="24" borderId="45" xfId="0" applyNumberFormat="1" applyFont="1" applyFill="1" applyBorder="1" applyAlignment="1">
      <alignment horizontal="center" vertical="top" wrapText="1"/>
    </xf>
    <xf numFmtId="0" fontId="68" fillId="24" borderId="43" xfId="0" applyNumberFormat="1" applyFont="1" applyFill="1" applyBorder="1" applyAlignment="1">
      <alignment horizontal="center" vertical="top" wrapText="1"/>
    </xf>
    <xf numFmtId="0" fontId="68" fillId="24" borderId="12" xfId="0" applyNumberFormat="1" applyFont="1" applyFill="1" applyBorder="1" applyAlignment="1">
      <alignment horizontal="center" vertical="top" wrapText="1"/>
    </xf>
  </cellXfs>
  <cellStyles count="19">
    <cellStyle name="BodyStyle" xfId="16"/>
    <cellStyle name="Currency" xfId="17"/>
    <cellStyle name="Énfasis1 2" xfId="11"/>
    <cellStyle name="Énfasis2 2" xfId="12"/>
    <cellStyle name="HeaderStyle" xfId="15"/>
    <cellStyle name="Hipervínculo" xfId="5" builtinId="8"/>
    <cellStyle name="Hipervínculo 2" xfId="6"/>
    <cellStyle name="Incorrecto 2" xfId="13"/>
    <cellStyle name="Millares" xfId="1" builtinId="3"/>
    <cellStyle name="Moneda [0]" xfId="18" builtinId="7"/>
    <cellStyle name="Moneda 2" xfId="7"/>
    <cellStyle name="Moneda 3" xfId="8"/>
    <cellStyle name="Normal" xfId="0" builtinId="0"/>
    <cellStyle name="Normal 2" xfId="9"/>
    <cellStyle name="Normal 2 2" xfId="4"/>
    <cellStyle name="Normal 3" xfId="3"/>
    <cellStyle name="Normal 4" xfId="14"/>
    <cellStyle name="Normal 7" xfId="10"/>
    <cellStyle name="Porcentaje" xfId="2" builtinId="5"/>
  </cellStyles>
  <dxfs count="174">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top style="thin">
          <color auto="1"/>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right style="thin">
          <color auto="1"/>
        </right>
        <top style="thin">
          <color auto="1"/>
        </top>
        <bottom/>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99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ANALISIS OCI'!A1"/><Relationship Id="rId7" Type="http://schemas.openxmlformats.org/officeDocument/2006/relationships/hyperlink" Target="#'CONOCIMIENTO ENT'!A1"/><Relationship Id="rId2" Type="http://schemas.openxmlformats.org/officeDocument/2006/relationships/image" Target="../media/image1.jpeg"/><Relationship Id="rId1" Type="http://schemas.openxmlformats.org/officeDocument/2006/relationships/hyperlink" Target="#'PRIORIZACI&#211;N (2)'!A1"/><Relationship Id="rId6" Type="http://schemas.openxmlformats.org/officeDocument/2006/relationships/hyperlink" Target="#GLOSARIO!A1"/><Relationship Id="rId5" Type="http://schemas.openxmlformats.org/officeDocument/2006/relationships/hyperlink" Target="#'PAA OCI  '!A1"/><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MENU CAJA DE HERRAMIENTAS'!A1"/></Relationships>
</file>

<file path=xl/drawings/_rels/drawing5.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6.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6.png"/><Relationship Id="rId1" Type="http://schemas.openxmlformats.org/officeDocument/2006/relationships/hyperlink" Target="#'MIPPA 1'!A1"/><Relationship Id="rId5" Type="http://schemas.openxmlformats.org/officeDocument/2006/relationships/image" Target="../media/image7.jpg"/><Relationship Id="rId4" Type="http://schemas.openxmlformats.org/officeDocument/2006/relationships/image" Target="../media/image4.gif"/></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IPPA 1.1'!A1"/><Relationship Id="rId1" Type="http://schemas.openxmlformats.org/officeDocument/2006/relationships/image" Target="../media/image8.gif"/><Relationship Id="rId6" Type="http://schemas.openxmlformats.org/officeDocument/2006/relationships/image" Target="../media/image7.jpg"/><Relationship Id="rId5" Type="http://schemas.openxmlformats.org/officeDocument/2006/relationships/image" Target="../media/image9.png"/><Relationship Id="rId4" Type="http://schemas.openxmlformats.org/officeDocument/2006/relationships/hyperlink" Target="#'MENU CAJA DE HERRAMIENTAS'!A1"/></Relationships>
</file>

<file path=xl/drawings/_rels/drawing8.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MENU CAJA DE HERRAMIENTAS'!A1"/><Relationship Id="rId1" Type="http://schemas.openxmlformats.org/officeDocument/2006/relationships/image" Target="../media/image8.gif"/><Relationship Id="rId4" Type="http://schemas.openxmlformats.org/officeDocument/2006/relationships/image" Target="../media/image7.jpg"/></Relationships>
</file>

<file path=xl/drawings/_rels/drawing10.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4.gif"/><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MENU CAJA DE HERRAMIENTAS'!A1"/><Relationship Id="rId1" Type="http://schemas.openxmlformats.org/officeDocument/2006/relationships/image" Target="../media/image4.gif"/></Relationships>
</file>

<file path=xl/drawings/_rels/drawing1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8.gif"/></Relationships>
</file>

<file path=xl/drawings/_rels/drawing14.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4.gif"/><Relationship Id="rId1" Type="http://schemas.openxmlformats.org/officeDocument/2006/relationships/hyperlink" Target="#'MENU CAJA DE HERRAMIENTAS'!A1"/><Relationship Id="rId5" Type="http://schemas.openxmlformats.org/officeDocument/2006/relationships/image" Target="../media/image7.jp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hlinkClick xmlns:r="http://schemas.openxmlformats.org/officeDocument/2006/relationships" r:id="rId1"/>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hlinkClick xmlns:r="http://schemas.openxmlformats.org/officeDocument/2006/relationships" r:id="rId3"/>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6"/>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685800</xdr:colOff>
      <xdr:row>24</xdr:row>
      <xdr:rowOff>71759</xdr:rowOff>
    </xdr:to>
    <xdr:sp macro="" textlink="">
      <xdr:nvSpPr>
        <xdr:cNvPr id="2" name="Título 4">
          <a:extLst>
            <a:ext uri="{FF2B5EF4-FFF2-40B4-BE49-F238E27FC236}">
              <a16:creationId xmlns="" xmlns:a16="http://schemas.microsoft.com/office/drawing/2014/main" id="{767285FF-370A-4934-92CE-CCEC05498DF6}"/>
            </a:ext>
          </a:extLst>
        </xdr:cNvPr>
        <xdr:cNvSpPr>
          <a:spLocks noGrp="1"/>
        </xdr:cNvSpPr>
      </xdr:nvSpPr>
      <xdr:spPr>
        <a:xfrm>
          <a:off x="762000" y="7058025"/>
          <a:ext cx="9144000" cy="833759"/>
        </a:xfrm>
        <a:prstGeom prst="rect">
          <a:avLst/>
        </a:prstGeom>
      </xdr:spPr>
      <xdr:txBody>
        <a:bodyPr vert="horz" wrap="square" lIns="91440" tIns="45720" rIns="91440" bIns="45720" rtlCol="0" anchor="b">
          <a:normAutofit/>
        </a:bodyPr>
        <a:lstStyle>
          <a:lvl1pPr algn="ctr" defTabSz="914400" rtl="0" eaLnBrk="1" latinLnBrk="0" hangingPunct="1">
            <a:lnSpc>
              <a:spcPct val="90000"/>
            </a:lnSpc>
            <a:spcBef>
              <a:spcPct val="0"/>
            </a:spcBef>
            <a:buNone/>
            <a:defRPr sz="6000" b="1" kern="1200">
              <a:solidFill>
                <a:schemeClr val="tx1"/>
              </a:solidFill>
              <a:latin typeface="Arial" panose="020B0604020202020204" pitchFamily="34" charset="0"/>
              <a:ea typeface="+mj-ea"/>
              <a:cs typeface="Arial" panose="020B0604020202020204" pitchFamily="34" charset="0"/>
            </a:defRPr>
          </a:lvl1pPr>
        </a:lstStyle>
        <a:p>
          <a:r>
            <a:rPr lang="es-CO" sz="2800"/>
            <a:t>Indicadores de Gestión Oficina de Control Interno</a:t>
          </a:r>
          <a:endParaRPr lang="es-ES" sz="2800"/>
        </a:p>
      </xdr:txBody>
    </xdr:sp>
    <xdr:clientData/>
  </xdr:twoCellAnchor>
  <xdr:twoCellAnchor>
    <xdr:from>
      <xdr:col>1</xdr:col>
      <xdr:colOff>47625</xdr:colOff>
      <xdr:row>24</xdr:row>
      <xdr:rowOff>104775</xdr:rowOff>
    </xdr:from>
    <xdr:to>
      <xdr:col>7</xdr:col>
      <xdr:colOff>733425</xdr:colOff>
      <xdr:row>38</xdr:row>
      <xdr:rowOff>149145</xdr:rowOff>
    </xdr:to>
    <xdr:sp macro="" textlink="">
      <xdr:nvSpPr>
        <xdr:cNvPr id="3" name="Subtítulo 5">
          <a:extLst>
            <a:ext uri="{FF2B5EF4-FFF2-40B4-BE49-F238E27FC236}">
              <a16:creationId xmlns="" xmlns:a16="http://schemas.microsoft.com/office/drawing/2014/main" id="{2E67FA72-3B04-42EA-B243-232955424E7B}"/>
            </a:ext>
          </a:extLst>
        </xdr:cNvPr>
        <xdr:cNvSpPr>
          <a:spLocks noGrp="1"/>
        </xdr:cNvSpPr>
      </xdr:nvSpPr>
      <xdr:spPr>
        <a:xfrm>
          <a:off x="809625" y="7924800"/>
          <a:ext cx="9144000" cy="2711370"/>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Arial" panose="020B0604020202020204" pitchFamily="34" charset="0"/>
              <a:ea typeface="+mn-ea"/>
              <a:cs typeface="Arial" panose="020B0604020202020204" pitchFamily="34" charset="0"/>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Arial" panose="020B0604020202020204" pitchFamily="34" charset="0"/>
              <a:ea typeface="+mn-ea"/>
              <a:cs typeface="Arial" panose="020B0604020202020204" pitchFamily="34" charset="0"/>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Arial" panose="020B0604020202020204" pitchFamily="34" charset="0"/>
              <a:ea typeface="+mn-ea"/>
              <a:cs typeface="Arial" panose="020B0604020202020204" pitchFamily="34" charset="0"/>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Arial" panose="020B0604020202020204" pitchFamily="34" charset="0"/>
              <a:ea typeface="+mn-ea"/>
              <a:cs typeface="Arial" panose="020B0604020202020204" pitchFamily="34" charset="0"/>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Arial" panose="020B0604020202020204" pitchFamily="34" charset="0"/>
              <a:ea typeface="+mn-ea"/>
              <a:cs typeface="Arial" panose="020B0604020202020204" pitchFamily="34" charset="0"/>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CO" sz="1800" b="1" i="0" u="none" strike="noStrike">
              <a:solidFill>
                <a:srgbClr val="000000"/>
              </a:solidFill>
              <a:effectLst/>
              <a:latin typeface="Arial" panose="020B0604020202020204" pitchFamily="34" charset="0"/>
            </a:rPr>
            <a:t>Nombre del Indicador</a:t>
          </a:r>
          <a:r>
            <a:rPr lang="es-CO"/>
            <a:t> </a:t>
          </a:r>
          <a:r>
            <a:rPr lang="es-CO" sz="1800" b="0" i="0" u="none" strike="noStrike">
              <a:solidFill>
                <a:srgbClr val="000000"/>
              </a:solidFill>
              <a:effectLst/>
              <a:latin typeface="Arial" panose="020B0604020202020204" pitchFamily="34" charset="0"/>
            </a:rPr>
            <a:t>Cumplimiento del Plan Anual de Auditorias</a:t>
          </a:r>
          <a:r>
            <a:rPr lang="es-CO"/>
            <a:t> </a:t>
          </a:r>
        </a:p>
        <a:p>
          <a:r>
            <a:rPr lang="es-CO" sz="1800" b="1">
              <a:solidFill>
                <a:srgbClr val="000000"/>
              </a:solidFill>
            </a:rPr>
            <a:t>Porcentaje de ejecución vigencia 2020 del 96 %</a:t>
          </a:r>
        </a:p>
        <a:p>
          <a:endParaRPr lang="es-CO" sz="1800" b="1">
            <a:solidFill>
              <a:srgbClr val="000000"/>
            </a:solidFill>
          </a:endParaRPr>
        </a:p>
        <a:p>
          <a:endParaRPr lang="es-CO" sz="1800" b="1">
            <a:solidFill>
              <a:srgbClr val="000000"/>
            </a:solidFill>
          </a:endParaRPr>
        </a:p>
        <a:p>
          <a:r>
            <a:rPr lang="es-CO" sz="1800" b="1">
              <a:solidFill>
                <a:srgbClr val="000000"/>
              </a:solidFill>
            </a:rPr>
            <a:t>Nombre del Indicador </a:t>
          </a:r>
          <a:r>
            <a:rPr lang="es-CO" sz="1800">
              <a:solidFill>
                <a:srgbClr val="000000"/>
              </a:solidFill>
            </a:rPr>
            <a:t>Efectividad en la presentación de informes de la Oficina de Control Interno </a:t>
          </a:r>
        </a:p>
        <a:p>
          <a:r>
            <a:rPr lang="es-CO" sz="1800" b="1">
              <a:solidFill>
                <a:srgbClr val="000000"/>
              </a:solidFill>
            </a:rPr>
            <a:t>Porcentaje de ejecución vigencia 2020 del 96 %</a:t>
          </a:r>
        </a:p>
        <a:p>
          <a:endParaRPr lang="es-CO" sz="1800">
            <a:solidFill>
              <a:srgbClr val="000000"/>
            </a:solidFill>
          </a:endParaRPr>
        </a:p>
        <a:p>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200024</xdr:colOff>
      <xdr:row>35</xdr:row>
      <xdr:rowOff>1916</xdr:rowOff>
    </xdr:to>
    <xdr:pic>
      <xdr:nvPicPr>
        <xdr:cNvPr id="3" name="Imagen 2">
          <a:extLst>
            <a:ext uri="{FF2B5EF4-FFF2-40B4-BE49-F238E27FC236}">
              <a16:creationId xmlns="" xmlns:a16="http://schemas.microsoft.com/office/drawing/2014/main" id="{A669F63B-ECDE-47C5-8CC0-B9A5816156BC}"/>
            </a:ext>
          </a:extLst>
        </xdr:cNvPr>
        <xdr:cNvPicPr>
          <a:picLocks noChangeAspect="1"/>
        </xdr:cNvPicPr>
      </xdr:nvPicPr>
      <xdr:blipFill>
        <a:blip xmlns:r="http://schemas.openxmlformats.org/officeDocument/2006/relationships" r:embed="rId1"/>
        <a:stretch>
          <a:fillRect/>
        </a:stretch>
      </xdr:blipFill>
      <xdr:spPr>
        <a:xfrm>
          <a:off x="0" y="0"/>
          <a:ext cx="12392024" cy="66694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9526</xdr:rowOff>
    </xdr:from>
    <xdr:to>
      <xdr:col>0</xdr:col>
      <xdr:colOff>1600200</xdr:colOff>
      <xdr:row>1</xdr:row>
      <xdr:rowOff>0</xdr:rowOff>
    </xdr:to>
    <xdr:pic>
      <xdr:nvPicPr>
        <xdr:cNvPr id="5" name="Imagen 1">
          <a:extLst>
            <a:ext uri="{FF2B5EF4-FFF2-40B4-BE49-F238E27FC236}">
              <a16:creationId xmlns="" xmlns:a16="http://schemas.microsoft.com/office/drawing/2014/main" id="{DA73CCE3-ABC2-49E6-B7E3-C90D5A6416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25" y="9526"/>
          <a:ext cx="1552575" cy="9048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105</xdr:row>
      <xdr:rowOff>85725</xdr:rowOff>
    </xdr:from>
    <xdr:to>
      <xdr:col>1</xdr:col>
      <xdr:colOff>2085975</xdr:colOff>
      <xdr:row>109</xdr:row>
      <xdr:rowOff>0</xdr:rowOff>
    </xdr:to>
    <xdr:pic>
      <xdr:nvPicPr>
        <xdr:cNvPr id="3" name="2 Imagen">
          <a:hlinkClick xmlns:r="http://schemas.openxmlformats.org/officeDocument/2006/relationships" r:id="rId2"/>
          <a:extLst>
            <a:ext uri="{FF2B5EF4-FFF2-40B4-BE49-F238E27FC236}">
              <a16:creationId xmlns=""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16</xdr:col>
      <xdr:colOff>367392</xdr:colOff>
      <xdr:row>1</xdr:row>
      <xdr:rowOff>149678</xdr:rowOff>
    </xdr:from>
    <xdr:to>
      <xdr:col>16</xdr:col>
      <xdr:colOff>891693</xdr:colOff>
      <xdr:row>4</xdr:row>
      <xdr:rowOff>61658</xdr:rowOff>
    </xdr:to>
    <xdr:pic>
      <xdr:nvPicPr>
        <xdr:cNvPr id="4" name="Imagen 3">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5"/>
        <a:stretch>
          <a:fillRect/>
        </a:stretch>
      </xdr:blipFill>
      <xdr:spPr>
        <a:xfrm>
          <a:off x="15049499" y="340178"/>
          <a:ext cx="524301" cy="524301"/>
        </a:xfrm>
        <a:prstGeom prst="rect">
          <a:avLst/>
        </a:prstGeom>
      </xdr:spPr>
    </xdr:pic>
    <xdr:clientData/>
  </xdr:twoCellAnchor>
  <xdr:twoCellAnchor editAs="oneCell">
    <xdr:from>
      <xdr:col>1</xdr:col>
      <xdr:colOff>0</xdr:colOff>
      <xdr:row>1</xdr:row>
      <xdr:rowOff>0</xdr:rowOff>
    </xdr:from>
    <xdr:to>
      <xdr:col>1</xdr:col>
      <xdr:colOff>3211286</xdr:colOff>
      <xdr:row>4</xdr:row>
      <xdr:rowOff>149679</xdr:rowOff>
    </xdr:to>
    <xdr:pic>
      <xdr:nvPicPr>
        <xdr:cNvPr id="6" name="Imagen 1">
          <a:extLst>
            <a:ext uri="{FF2B5EF4-FFF2-40B4-BE49-F238E27FC236}">
              <a16:creationId xmlns="" xmlns:a16="http://schemas.microsoft.com/office/drawing/2014/main" id="{84DFF8BE-EE9F-4063-ABBC-32E011C4408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9357" y="190500"/>
          <a:ext cx="3211286"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27</xdr:col>
      <xdr:colOff>201706</xdr:colOff>
      <xdr:row>1</xdr:row>
      <xdr:rowOff>44824</xdr:rowOff>
    </xdr:from>
    <xdr:ext cx="685800" cy="714375"/>
    <xdr:pic>
      <xdr:nvPicPr>
        <xdr:cNvPr id="3" name="image1.gif">
          <a:extLst>
            <a:ext uri="{FF2B5EF4-FFF2-40B4-BE49-F238E27FC236}">
              <a16:creationId xmlns=""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14</xdr:col>
      <xdr:colOff>514350</xdr:colOff>
      <xdr:row>1</xdr:row>
      <xdr:rowOff>104775</xdr:rowOff>
    </xdr:from>
    <xdr:to>
      <xdr:col>14</xdr:col>
      <xdr:colOff>1038651</xdr:colOff>
      <xdr:row>4</xdr:row>
      <xdr:rowOff>57576</xdr:rowOff>
    </xdr:to>
    <xdr:pic>
      <xdr:nvPicPr>
        <xdr:cNvPr id="4" name="Imagen 3">
          <a:hlinkClick xmlns:r="http://schemas.openxmlformats.org/officeDocument/2006/relationships" r:id="rId2"/>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5659100" y="304800"/>
          <a:ext cx="524301" cy="524301"/>
        </a:xfrm>
        <a:prstGeom prst="rect">
          <a:avLst/>
        </a:prstGeom>
      </xdr:spPr>
    </xdr:pic>
    <xdr:clientData/>
  </xdr:twoCellAnchor>
  <xdr:twoCellAnchor editAs="oneCell">
    <xdr:from>
      <xdr:col>0</xdr:col>
      <xdr:colOff>28574</xdr:colOff>
      <xdr:row>1</xdr:row>
      <xdr:rowOff>19050</xdr:rowOff>
    </xdr:from>
    <xdr:to>
      <xdr:col>0</xdr:col>
      <xdr:colOff>2552700</xdr:colOff>
      <xdr:row>4</xdr:row>
      <xdr:rowOff>161925</xdr:rowOff>
    </xdr:to>
    <xdr:pic>
      <xdr:nvPicPr>
        <xdr:cNvPr id="6" name="Imagen 1">
          <a:extLst>
            <a:ext uri="{FF2B5EF4-FFF2-40B4-BE49-F238E27FC236}">
              <a16:creationId xmlns="" xmlns:a16="http://schemas.microsoft.com/office/drawing/2014/main" id="{47E1267E-957C-46DA-A627-9E050BDED09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4" y="219075"/>
          <a:ext cx="2524126" cy="714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1</xdr:row>
      <xdr:rowOff>19049</xdr:rowOff>
    </xdr:to>
    <xdr:pic>
      <xdr:nvPicPr>
        <xdr:cNvPr id="2" name="1 Imagen" descr="Resultado de imagen para gif home">
          <a:extLst>
            <a:ext uri="{FF2B5EF4-FFF2-40B4-BE49-F238E27FC236}">
              <a16:creationId xmlns=""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3</xdr:row>
      <xdr:rowOff>104774</xdr:rowOff>
    </xdr:to>
    <xdr:pic>
      <xdr:nvPicPr>
        <xdr:cNvPr id="3" name="2 Imagen" descr="Resultado de imagen para gif home">
          <a:hlinkClick xmlns:r="http://schemas.openxmlformats.org/officeDocument/2006/relationships" r:id="rId2"/>
          <a:extLst>
            <a:ext uri="{FF2B5EF4-FFF2-40B4-BE49-F238E27FC236}">
              <a16:creationId xmlns=""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1447800</xdr:colOff>
      <xdr:row>110</xdr:row>
      <xdr:rowOff>200025</xdr:rowOff>
    </xdr:to>
    <xdr:pic>
      <xdr:nvPicPr>
        <xdr:cNvPr id="4" name="3 Imagen">
          <a:hlinkClick xmlns:r="http://schemas.openxmlformats.org/officeDocument/2006/relationships" r:id="rId3"/>
          <a:extLst>
            <a:ext uri="{FF2B5EF4-FFF2-40B4-BE49-F238E27FC236}">
              <a16:creationId xmlns=""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1714500</xdr:colOff>
      <xdr:row>0</xdr:row>
      <xdr:rowOff>883227</xdr:rowOff>
    </xdr:to>
    <xdr:pic>
      <xdr:nvPicPr>
        <xdr:cNvPr id="6" name="Imagen 5">
          <a:extLst>
            <a:ext uri="{FF2B5EF4-FFF2-40B4-BE49-F238E27FC236}">
              <a16:creationId xmlns="" xmlns:a16="http://schemas.microsoft.com/office/drawing/2014/main" id="{3334703D-38CB-4C7B-BBFC-BEC025649C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14500" cy="883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1</xdr:row>
      <xdr:rowOff>0</xdr:rowOff>
    </xdr:from>
    <xdr:to>
      <xdr:col>1</xdr:col>
      <xdr:colOff>3209925</xdr:colOff>
      <xdr:row>4</xdr:row>
      <xdr:rowOff>180975</xdr:rowOff>
    </xdr:to>
    <xdr:pic>
      <xdr:nvPicPr>
        <xdr:cNvPr id="4" name="Imagen 1">
          <a:extLst>
            <a:ext uri="{FF2B5EF4-FFF2-40B4-BE49-F238E27FC236}">
              <a16:creationId xmlns="" xmlns:a16="http://schemas.microsoft.com/office/drawing/2014/main" id="{16AF79C5-E88F-433D-BB38-B4CEC98CB5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4" y="200025"/>
          <a:ext cx="3181351" cy="752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635000</xdr:colOff>
      <xdr:row>1</xdr:row>
      <xdr:rowOff>170962</xdr:rowOff>
    </xdr:from>
    <xdr:to>
      <xdr:col>21</xdr:col>
      <xdr:colOff>311760</xdr:colOff>
      <xdr:row>2</xdr:row>
      <xdr:rowOff>282697</xdr:rowOff>
    </xdr:to>
    <xdr:pic>
      <xdr:nvPicPr>
        <xdr:cNvPr id="2" name="1 Imagen" descr="Resultado de imagen para gif home">
          <a:hlinkClick xmlns:r="http://schemas.openxmlformats.org/officeDocument/2006/relationships" r:id="rId1"/>
          <a:extLst>
            <a:ext uri="{FF2B5EF4-FFF2-40B4-BE49-F238E27FC236}">
              <a16:creationId xmlns="" xmlns:a16="http://schemas.microsoft.com/office/drawing/2014/main" id="{E78B8DC4-0C54-4B9B-8873-48E66578ED6F}"/>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23750" y="532912"/>
          <a:ext cx="1257910" cy="124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512883</xdr:colOff>
      <xdr:row>91</xdr:row>
      <xdr:rowOff>146537</xdr:rowOff>
    </xdr:from>
    <xdr:to>
      <xdr:col>21</xdr:col>
      <xdr:colOff>730295</xdr:colOff>
      <xdr:row>95</xdr:row>
      <xdr:rowOff>134327</xdr:rowOff>
    </xdr:to>
    <xdr:pic>
      <xdr:nvPicPr>
        <xdr:cNvPr id="3" name="2 Imagen">
          <a:hlinkClick xmlns:r="http://schemas.openxmlformats.org/officeDocument/2006/relationships" r:id="rId3"/>
          <a:extLst>
            <a:ext uri="{FF2B5EF4-FFF2-40B4-BE49-F238E27FC236}">
              <a16:creationId xmlns="" xmlns:a16="http://schemas.microsoft.com/office/drawing/2014/main" id="{F1E3721C-3EF1-4FD8-ADD4-E19DA62016ED}"/>
            </a:ext>
          </a:extLst>
        </xdr:cNvPr>
        <xdr:cNvPicPr/>
      </xdr:nvPicPr>
      <xdr:blipFill rotWithShape="1">
        <a:blip xmlns:r="http://schemas.openxmlformats.org/officeDocument/2006/relationships" r:embed="rId4"/>
        <a:srcRect b="49500"/>
        <a:stretch/>
      </xdr:blipFill>
      <xdr:spPr bwMode="auto">
        <a:xfrm>
          <a:off x="23220483" y="64697462"/>
          <a:ext cx="3379712" cy="143559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5976938</xdr:colOff>
      <xdr:row>4</xdr:row>
      <xdr:rowOff>476250</xdr:rowOff>
    </xdr:to>
    <xdr:pic>
      <xdr:nvPicPr>
        <xdr:cNvPr id="4" name="Imagen 1">
          <a:extLst>
            <a:ext uri="{FF2B5EF4-FFF2-40B4-BE49-F238E27FC236}">
              <a16:creationId xmlns="" xmlns:a16="http://schemas.microsoft.com/office/drawing/2014/main" id="{D2694AAF-6DBF-4DC8-923D-812182D7CC7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7119938" cy="3024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Edwin Lozano" refreshedDate="43852.614646527778" createdVersion="4" refreshedVersion="6" minRefreshableVersion="3" recordCount="87">
  <cacheSource type="worksheet">
    <worksheetSource name="Tabla1"/>
  </cacheSource>
  <cacheFields count="9">
    <cacheField name="No" numFmtId="0">
      <sharedItems containsSemiMixedTypes="0" containsString="0" containsNumber="1" containsInteger="1" minValue="1" maxValue="87"/>
    </cacheField>
    <cacheField name="TIPO DE TRABAJO DE AUDITORÍA " numFmtId="0">
      <sharedItems containsBlank="1" count="4">
        <s v="Informe de Auditoria"/>
        <s v="Informe de Seguimiento"/>
        <s v="Informe de Ley"/>
        <m/>
      </sharedItems>
    </cacheField>
    <cacheField name="Descripción" numFmtId="0">
      <sharedItems containsBlank="1"/>
    </cacheField>
    <cacheField name="Planeacion Auditoria/Solicitud de Informaciòn" numFmtId="0">
      <sharedItems containsString="0" containsBlank="1" containsNumber="1" minValue="0.5" maxValue="64"/>
    </cacheField>
    <cacheField name="Ejecucion  Auditoria/Análisis de informaciòn" numFmtId="0">
      <sharedItems containsString="0" containsBlank="1" containsNumber="1" minValue="0" maxValue="304"/>
    </cacheField>
    <cacheField name="Informe de Auditoria /Seguimiento" numFmtId="0">
      <sharedItems containsBlank="1" containsMixedTypes="1" containsNumber="1" containsInteger="1" minValue="0" maxValue="40"/>
    </cacheField>
    <cacheField name="Total horas por trabajo de auditoría" numFmtId="0">
      <sharedItems containsSemiMixedTypes="0" containsString="0" containsNumber="1" containsInteger="1" minValue="0" maxValue="5408"/>
    </cacheField>
    <cacheField name="# Informes x año" numFmtId="0">
      <sharedItems containsString="0" containsBlank="1" containsNumber="1" containsInteger="1" minValue="1" maxValue="353"/>
    </cacheField>
    <cacheField name="Horas x trabajo de auditoría" numFmtId="0">
      <sharedItems containsSemiMixedTypes="0" containsString="0" containsNumber="1" containsInteger="1" minValue="0" maxValue="121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1"/>
    <x v="0"/>
    <s v="Auditoria Gestión Contractual"/>
    <n v="16"/>
    <n v="280"/>
    <n v="24"/>
    <n v="320"/>
    <n v="1"/>
    <n v="320"/>
  </r>
  <r>
    <n v="2"/>
    <x v="0"/>
    <s v="Auditoria Misional - Predios Administrados por la ERU"/>
    <n v="16"/>
    <n v="272"/>
    <n v="24"/>
    <n v="312"/>
    <n v="1"/>
    <n v="312"/>
  </r>
  <r>
    <n v="3"/>
    <x v="0"/>
    <s v="Auditoria Gestión de TIC"/>
    <n v="8"/>
    <n v="200"/>
    <n v="16"/>
    <n v="224"/>
    <n v="1"/>
    <n v="224"/>
  </r>
  <r>
    <n v="4"/>
    <x v="0"/>
    <s v="Auditoría Proceso Gestión de Grupos de Interés"/>
    <n v="8"/>
    <n v="216"/>
    <n v="16"/>
    <n v="240"/>
    <n v="1"/>
    <n v="240"/>
  </r>
  <r>
    <n v="5"/>
    <x v="0"/>
    <s v="Auditoria a Direccionamiento Estrategico"/>
    <n v="8"/>
    <n v="216"/>
    <n v="16"/>
    <n v="240"/>
    <n v="1"/>
    <n v="240"/>
  </r>
  <r>
    <n v="6"/>
    <x v="0"/>
    <s v="Auditoría Proceso Ejecución de Proyectos de obra"/>
    <n v="16"/>
    <n v="288"/>
    <n v="24"/>
    <n v="328"/>
    <n v="1"/>
    <n v="328"/>
  </r>
  <r>
    <n v="7"/>
    <x v="0"/>
    <s v="Funcionamiento Software que maneja la Empresa"/>
    <n v="8"/>
    <n v="128"/>
    <n v="16"/>
    <n v="152"/>
    <n v="1"/>
    <n v="152"/>
  </r>
  <r>
    <n v="8"/>
    <x v="0"/>
    <s v="Auditoria Proceso Gestión Financiera"/>
    <n v="16"/>
    <n v="304"/>
    <n v="24"/>
    <n v="344"/>
    <n v="1"/>
    <n v="344"/>
  </r>
  <r>
    <n v="9"/>
    <x v="0"/>
    <s v="San Victorino - Plaza de la Hoja"/>
    <n v="16"/>
    <n v="280"/>
    <n v="24"/>
    <n v="320"/>
    <n v="1"/>
    <n v="320"/>
  </r>
  <r>
    <n v="10"/>
    <x v="0"/>
    <s v="Auditoria Misional - Construcción Nueva Sede del SENA"/>
    <n v="16"/>
    <n v="280"/>
    <n v="24"/>
    <n v="320"/>
    <n v="1"/>
    <n v="320"/>
  </r>
  <r>
    <n v="11"/>
    <x v="0"/>
    <s v="Actualización listado de auditores internos y verificar su disponibilidad y compromiso. "/>
    <n v="8"/>
    <n v="0"/>
    <n v="0"/>
    <n v="8"/>
    <n v="1"/>
    <n v="8"/>
  </r>
  <r>
    <n v="12"/>
    <x v="0"/>
    <s v="Preparación y Organización Auditorias de Calidad - Diagnostico a 3 procesos"/>
    <n v="2"/>
    <n v="12"/>
    <n v="2"/>
    <n v="16"/>
    <n v="1"/>
    <n v="16"/>
  </r>
  <r>
    <n v="13"/>
    <x v="0"/>
    <s v="Comunicación del programa de Auditoría  a los responsables de los procesos y Comunicación del programa de Auditoría  a los auditores internos asignados.  "/>
    <n v="0.5"/>
    <n v="0.5"/>
    <n v="0"/>
    <n v="1"/>
    <n v="1"/>
    <n v="1"/>
  </r>
  <r>
    <n v="14"/>
    <x v="0"/>
    <s v="Ejecución Plan Auditorías Calidad"/>
    <n v="12"/>
    <n v="12"/>
    <n v="16"/>
    <n v="40"/>
    <n v="1"/>
    <n v="40"/>
  </r>
  <r>
    <n v="15"/>
    <x v="0"/>
    <s v="Actualización listado de auditores internos y verificar su disponibilidad y compromiso. "/>
    <n v="8"/>
    <n v="0"/>
    <n v="0"/>
    <n v="8"/>
    <n v="1"/>
    <n v="8"/>
  </r>
  <r>
    <n v="16"/>
    <x v="0"/>
    <s v="Preparación y Organización Auditorias de Calidad - Ciclo 2020"/>
    <n v="2"/>
    <n v="12"/>
    <n v="2"/>
    <n v="16"/>
    <n v="1"/>
    <n v="16"/>
  </r>
  <r>
    <n v="17"/>
    <x v="0"/>
    <s v="Comunicación del programa de Auditoría  a los responsables de los procesos y Comunicación del programa de Auditoría  a los auditores internos asignados.  "/>
    <n v="0.5"/>
    <n v="0.5"/>
    <n v="0"/>
    <n v="1"/>
    <n v="1"/>
    <n v="1"/>
  </r>
  <r>
    <n v="18"/>
    <x v="0"/>
    <s v="Ejecución Plan Auditorías Calidad"/>
    <n v="12"/>
    <n v="12"/>
    <n v="16"/>
    <n v="40"/>
    <n v="1"/>
    <n v="40"/>
  </r>
  <r>
    <n v="19"/>
    <x v="1"/>
    <s v="Autoevaluación Proceso Evaluación y Seguimiento: Revisión procedimientos, instructivos, formatos, indicadores y riesgos del proceso ."/>
    <n v="24"/>
    <n v="24"/>
    <n v="8"/>
    <n v="56"/>
    <n v="1"/>
    <n v="56"/>
  </r>
  <r>
    <n v="20"/>
    <x v="1"/>
    <s v="Seguimiento Cajas Menores"/>
    <n v="16"/>
    <n v="16"/>
    <n v="16"/>
    <n v="48"/>
    <n v="4"/>
    <n v="192"/>
  </r>
  <r>
    <n v="21"/>
    <x v="1"/>
    <s v="Comité Autoevaluación Proceso (trimestrales)"/>
    <n v="8"/>
    <n v="8"/>
    <n v="8"/>
    <n v="24"/>
    <n v="1"/>
    <n v="24"/>
  </r>
  <r>
    <n v="22"/>
    <x v="2"/>
    <s v="Seguimiento y Control de Acciones de Plan Anticorrupción y Atención al Ciudadano 2020"/>
    <n v="32"/>
    <n v="40"/>
    <n v="8"/>
    <n v="80"/>
    <n v="3"/>
    <n v="240"/>
  </r>
  <r>
    <n v="23"/>
    <x v="2"/>
    <s v="Segimiento Estrategía Anti-trámite"/>
    <n v="32"/>
    <n v="40"/>
    <n v="8"/>
    <n v="80"/>
    <n v="1"/>
    <n v="80"/>
  </r>
  <r>
    <n v="24"/>
    <x v="2"/>
    <s v="Seguimientos a publicaciones de la Contratación en la Plataforma SECOP"/>
    <n v="32"/>
    <n v="40"/>
    <n v="8"/>
    <n v="80"/>
    <n v="3"/>
    <n v="240"/>
  </r>
  <r>
    <n v="25"/>
    <x v="2"/>
    <s v="Evaluación del Sistema de Control Interno Contable"/>
    <n v="40"/>
    <n v="56"/>
    <n v="12"/>
    <n v="108"/>
    <n v="1"/>
    <n v="108"/>
  </r>
  <r>
    <n v="26"/>
    <x v="2"/>
    <s v="Informe de Evaluación del Sistema de Control Interno."/>
    <n v="32"/>
    <n v="64"/>
    <n v="12"/>
    <n v="108"/>
    <n v="2"/>
    <n v="216"/>
  </r>
  <r>
    <n v="27"/>
    <x v="2"/>
    <s v="Seguimiento Comité de Defensa Judicial, Conciliación y Repetición y SIPROJ"/>
    <n v="28"/>
    <n v="56"/>
    <n v="12"/>
    <n v="96"/>
    <n v="2"/>
    <n v="192"/>
  </r>
  <r>
    <n v="28"/>
    <x v="2"/>
    <s v="Seguimiento a Directrices para Prevenir Conductas Irregulares sobre Incumplimiento de Manuales de Funciones y de Procedimientos y Pérdida de Elementos y Documentos Público. Directiva  003 de 2013"/>
    <n v="24"/>
    <n v="24"/>
    <n v="8"/>
    <n v="56"/>
    <n v="2"/>
    <n v="112"/>
  </r>
  <r>
    <n v="29"/>
    <x v="2"/>
    <s v="Seguimiento CXP "/>
    <n v="24"/>
    <n v="64"/>
    <n v="12"/>
    <n v="100"/>
    <n v="1"/>
    <n v="100"/>
  </r>
  <r>
    <n v="30"/>
    <x v="2"/>
    <s v="Seguimiento a Peticiones, Quejas, Reclamos, Sugerencias y Felicitaciones "/>
    <n v="40"/>
    <n v="56"/>
    <n v="12"/>
    <n v="108"/>
    <n v="2"/>
    <n v="216"/>
  </r>
  <r>
    <n v="31"/>
    <x v="2"/>
    <s v="Seguimiento Comités Institucionales"/>
    <n v="40"/>
    <n v="56"/>
    <n v="12"/>
    <n v="108"/>
    <n v="1"/>
    <n v="108"/>
  </r>
  <r>
    <n v="32"/>
    <x v="2"/>
    <s v="Seguimiento Estado de Cumplimiento Metas Plan de Desarrollo e Indicadores"/>
    <n v="40"/>
    <n v="56"/>
    <n v="12"/>
    <n v="108"/>
    <n v="4"/>
    <n v="432"/>
  </r>
  <r>
    <n v="33"/>
    <x v="2"/>
    <s v="Seguimiento de Acuerdos de Gestión"/>
    <n v="48"/>
    <n v="48"/>
    <n v="12"/>
    <n v="108"/>
    <n v="2"/>
    <n v="216"/>
  </r>
  <r>
    <n v="34"/>
    <x v="2"/>
    <s v="Seguimiento a Verificación, Recomendaciones y Resultados sobre Cumplimiento de normas en materia de Derechos de Autor sobre Software "/>
    <n v="20"/>
    <n v="24"/>
    <n v="16"/>
    <n v="60"/>
    <n v="1"/>
    <n v="60"/>
  </r>
  <r>
    <n v="35"/>
    <x v="2"/>
    <s v="Informe de gestión Integral de la OCI"/>
    <n v="32"/>
    <n v="40"/>
    <n v="8"/>
    <n v="80"/>
    <n v="2"/>
    <n v="160"/>
  </r>
  <r>
    <n v="36"/>
    <x v="2"/>
    <s v="Seguimiento a la Austeridad en el Gasto"/>
    <n v="40"/>
    <n v="40"/>
    <n v="12"/>
    <n v="92"/>
    <n v="4"/>
    <n v="368"/>
  </r>
  <r>
    <n v="37"/>
    <x v="2"/>
    <s v="Evaluación de los Riesgos  de Corrupción"/>
    <n v="48"/>
    <n v="40"/>
    <n v="12"/>
    <n v="100"/>
    <n v="3"/>
    <n v="300"/>
  </r>
  <r>
    <n v="38"/>
    <x v="2"/>
    <s v="Evaluación de los Riesgos  de Gestión"/>
    <n v="24"/>
    <n v="20"/>
    <n v="6"/>
    <n v="50"/>
    <n v="2"/>
    <n v="100"/>
  </r>
  <r>
    <n v="39"/>
    <x v="2"/>
    <s v="Evaluación y Seguimiento Implementación MIPG  7 dimensiones y 17 políticas"/>
    <n v="64"/>
    <n v="40"/>
    <n v="40"/>
    <n v="144"/>
    <n v="1"/>
    <n v="144"/>
  </r>
  <r>
    <n v="40"/>
    <x v="2"/>
    <s v="Seguimiento Informes Gobierno Digital"/>
    <n v="20"/>
    <n v="24"/>
    <n v="16"/>
    <n v="60"/>
    <n v="1"/>
    <n v="60"/>
  </r>
  <r>
    <n v="41"/>
    <x v="2"/>
    <s v="Seguimiento Implementación Ley de Transparencia"/>
    <n v="20"/>
    <n v="24"/>
    <n v="16"/>
    <n v="60"/>
    <n v="1"/>
    <n v="60"/>
  </r>
  <r>
    <n v="42"/>
    <x v="2"/>
    <s v="Seguimiento Comité de Sostenibilidad Contable"/>
    <n v="40"/>
    <n v="56"/>
    <n v="12"/>
    <n v="108"/>
    <n v="1"/>
    <n v="108"/>
  </r>
  <r>
    <n v="43"/>
    <x v="2"/>
    <s v="Seguimiento Código de Integridad"/>
    <n v="32"/>
    <n v="40"/>
    <n v="8"/>
    <n v="80"/>
    <n v="1"/>
    <n v="80"/>
  </r>
  <r>
    <n v="44"/>
    <x v="2"/>
    <s v="Seguimiento Reporte - Índice de Transparencia y Acceso a la Información - ITA."/>
    <n v="32"/>
    <n v="40"/>
    <n v="8"/>
    <n v="80"/>
    <n v="1"/>
    <n v="80"/>
  </r>
  <r>
    <n v="45"/>
    <x v="2"/>
    <s v="Campaña de fomento de Autocontrol"/>
    <n v="40"/>
    <n v="20"/>
    <n v="32"/>
    <n v="92"/>
    <n v="2"/>
    <n v="184"/>
  </r>
  <r>
    <n v="46"/>
    <x v="2"/>
    <s v="Trasmisión Cuenta Mensual Contraloría"/>
    <n v="12"/>
    <n v="8"/>
    <n v="4"/>
    <n v="24"/>
    <n v="12"/>
    <n v="288"/>
  </r>
  <r>
    <n v="47"/>
    <x v="2"/>
    <s v="Trasmisión Cuenta Anual Contraloría"/>
    <n v="40"/>
    <n v="45"/>
    <n v="8"/>
    <n v="93"/>
    <n v="1"/>
    <n v="93"/>
  </r>
  <r>
    <n v="48"/>
    <x v="1"/>
    <s v="Seguimiento Plan de Mejoramiento por Procesos"/>
    <n v="13"/>
    <n v="32"/>
    <n v="2"/>
    <n v="47"/>
    <n v="4"/>
    <n v="188"/>
  </r>
  <r>
    <n v="49"/>
    <x v="1"/>
    <s v="Seguimiento Plan de Mejoramiento Contraloría"/>
    <n v="12"/>
    <n v="8"/>
    <n v="4"/>
    <n v="24"/>
    <n v="12"/>
    <n v="288"/>
  </r>
  <r>
    <n v="50"/>
    <x v="1"/>
    <s v="Reparto, seguimiento, revisión y registro de respuestas a Entes Externos de Control"/>
    <n v="2"/>
    <n v="8"/>
    <n v="6"/>
    <n v="16"/>
    <n v="256"/>
    <n v="4096"/>
  </r>
  <r>
    <n v="51"/>
    <x v="3"/>
    <m/>
    <m/>
    <m/>
    <m/>
    <n v="0"/>
    <m/>
    <n v="0"/>
  </r>
  <r>
    <n v="52"/>
    <x v="3"/>
    <m/>
    <m/>
    <m/>
    <m/>
    <n v="0"/>
    <m/>
    <n v="0"/>
  </r>
  <r>
    <n v="53"/>
    <x v="3"/>
    <m/>
    <m/>
    <m/>
    <m/>
    <n v="0"/>
    <m/>
    <n v="0"/>
  </r>
  <r>
    <n v="54"/>
    <x v="3"/>
    <m/>
    <m/>
    <m/>
    <m/>
    <n v="0"/>
    <m/>
    <n v="0"/>
  </r>
  <r>
    <n v="55"/>
    <x v="3"/>
    <m/>
    <m/>
    <m/>
    <m/>
    <n v="0"/>
    <m/>
    <n v="0"/>
  </r>
  <r>
    <n v="56"/>
    <x v="3"/>
    <m/>
    <m/>
    <m/>
    <m/>
    <n v="0"/>
    <m/>
    <n v="0"/>
  </r>
  <r>
    <n v="57"/>
    <x v="3"/>
    <m/>
    <m/>
    <m/>
    <m/>
    <n v="0"/>
    <m/>
    <n v="0"/>
  </r>
  <r>
    <n v="58"/>
    <x v="3"/>
    <m/>
    <m/>
    <m/>
    <m/>
    <n v="0"/>
    <m/>
    <n v="0"/>
  </r>
  <r>
    <n v="59"/>
    <x v="3"/>
    <m/>
    <m/>
    <m/>
    <m/>
    <n v="0"/>
    <m/>
    <n v="0"/>
  </r>
  <r>
    <n v="60"/>
    <x v="3"/>
    <m/>
    <m/>
    <m/>
    <m/>
    <n v="0"/>
    <m/>
    <n v="0"/>
  </r>
  <r>
    <n v="61"/>
    <x v="3"/>
    <m/>
    <m/>
    <m/>
    <m/>
    <n v="0"/>
    <m/>
    <n v="0"/>
  </r>
  <r>
    <n v="62"/>
    <x v="3"/>
    <m/>
    <m/>
    <m/>
    <m/>
    <n v="0"/>
    <m/>
    <n v="0"/>
  </r>
  <r>
    <n v="63"/>
    <x v="3"/>
    <m/>
    <m/>
    <m/>
    <m/>
    <n v="0"/>
    <m/>
    <n v="0"/>
  </r>
  <r>
    <n v="64"/>
    <x v="3"/>
    <m/>
    <m/>
    <m/>
    <m/>
    <n v="0"/>
    <m/>
    <n v="0"/>
  </r>
  <r>
    <n v="65"/>
    <x v="3"/>
    <m/>
    <m/>
    <m/>
    <m/>
    <n v="0"/>
    <m/>
    <n v="0"/>
  </r>
  <r>
    <n v="66"/>
    <x v="3"/>
    <m/>
    <m/>
    <m/>
    <m/>
    <n v="0"/>
    <m/>
    <n v="0"/>
  </r>
  <r>
    <n v="67"/>
    <x v="3"/>
    <m/>
    <m/>
    <m/>
    <m/>
    <n v="0"/>
    <m/>
    <n v="0"/>
  </r>
  <r>
    <n v="68"/>
    <x v="3"/>
    <m/>
    <m/>
    <m/>
    <m/>
    <n v="0"/>
    <m/>
    <n v="0"/>
  </r>
  <r>
    <n v="69"/>
    <x v="3"/>
    <m/>
    <m/>
    <m/>
    <m/>
    <n v="0"/>
    <m/>
    <n v="0"/>
  </r>
  <r>
    <n v="70"/>
    <x v="3"/>
    <m/>
    <m/>
    <m/>
    <m/>
    <n v="0"/>
    <m/>
    <n v="0"/>
  </r>
  <r>
    <n v="71"/>
    <x v="3"/>
    <m/>
    <m/>
    <m/>
    <m/>
    <n v="0"/>
    <m/>
    <n v="0"/>
  </r>
  <r>
    <n v="72"/>
    <x v="3"/>
    <m/>
    <m/>
    <m/>
    <m/>
    <n v="0"/>
    <m/>
    <n v="0"/>
  </r>
  <r>
    <n v="73"/>
    <x v="3"/>
    <m/>
    <m/>
    <m/>
    <m/>
    <n v="0"/>
    <m/>
    <n v="0"/>
  </r>
  <r>
    <n v="74"/>
    <x v="3"/>
    <m/>
    <m/>
    <m/>
    <m/>
    <n v="0"/>
    <m/>
    <n v="0"/>
  </r>
  <r>
    <n v="75"/>
    <x v="3"/>
    <m/>
    <m/>
    <m/>
    <m/>
    <n v="0"/>
    <m/>
    <n v="0"/>
  </r>
  <r>
    <n v="76"/>
    <x v="3"/>
    <m/>
    <m/>
    <m/>
    <m/>
    <n v="0"/>
    <m/>
    <n v="0"/>
  </r>
  <r>
    <n v="77"/>
    <x v="3"/>
    <m/>
    <m/>
    <m/>
    <m/>
    <n v="0"/>
    <m/>
    <n v="0"/>
  </r>
  <r>
    <n v="78"/>
    <x v="3"/>
    <m/>
    <m/>
    <m/>
    <m/>
    <n v="0"/>
    <m/>
    <n v="0"/>
  </r>
  <r>
    <n v="79"/>
    <x v="3"/>
    <m/>
    <m/>
    <m/>
    <m/>
    <n v="0"/>
    <m/>
    <n v="0"/>
  </r>
  <r>
    <n v="80"/>
    <x v="3"/>
    <m/>
    <m/>
    <m/>
    <m/>
    <n v="0"/>
    <m/>
    <n v="0"/>
  </r>
  <r>
    <n v="81"/>
    <x v="3"/>
    <m/>
    <m/>
    <m/>
    <m/>
    <n v="0"/>
    <m/>
    <n v="0"/>
  </r>
  <r>
    <n v="82"/>
    <x v="3"/>
    <m/>
    <m/>
    <m/>
    <m/>
    <n v="0"/>
    <m/>
    <n v="0"/>
  </r>
  <r>
    <n v="83"/>
    <x v="3"/>
    <m/>
    <m/>
    <m/>
    <m/>
    <n v="0"/>
    <m/>
    <n v="0"/>
  </r>
  <r>
    <n v="84"/>
    <x v="3"/>
    <m/>
    <m/>
    <m/>
    <m/>
    <n v="0"/>
    <m/>
    <n v="0"/>
  </r>
  <r>
    <n v="85"/>
    <x v="3"/>
    <m/>
    <m/>
    <m/>
    <m/>
    <n v="0"/>
    <m/>
    <n v="0"/>
  </r>
  <r>
    <n v="86"/>
    <x v="3"/>
    <m/>
    <m/>
    <m/>
    <m/>
    <n v="0"/>
    <m/>
    <n v="0"/>
  </r>
  <r>
    <n v="87"/>
    <x v="3"/>
    <m/>
    <m/>
    <m/>
    <s v="TOTALES"/>
    <n v="5408"/>
    <n v="353"/>
    <n v="121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101:C106" firstHeaderRow="0" firstDataRow="1" firstDataCol="1"/>
  <pivotFields count="9">
    <pivotField showAll="0"/>
    <pivotField axis="axisRow" showAll="0">
      <items count="5">
        <item x="0"/>
        <item x="2"/>
        <item x="1"/>
        <item x="3"/>
        <item t="default"/>
      </items>
    </pivotField>
    <pivotField showAll="0"/>
    <pivotField showAll="0"/>
    <pivotField showAll="0"/>
    <pivotField showAll="0"/>
    <pivotField dataField="1" showAll="0"/>
    <pivotField dataField="1" showAll="0"/>
    <pivotField showAll="0"/>
  </pivotFields>
  <rowFields count="1">
    <field x="1"/>
  </rowFields>
  <rowItems count="5">
    <i>
      <x/>
    </i>
    <i>
      <x v="1"/>
    </i>
    <i>
      <x v="2"/>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4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a1" displayName="Tabla1" ref="A12:I96" totalsRowCount="1" headerRowDxfId="46" dataDxfId="44" headerRowBorderDxfId="45" tableBorderDxfId="43" totalsRowBorderDxfId="42">
  <tableColumns count="9">
    <tableColumn id="1" name="No" dataDxfId="41" totalsRowDxfId="40"/>
    <tableColumn id="2" name="TIPO DE TRABAJO DE AUDITORÍA " dataDxfId="39" totalsRowDxfId="38"/>
    <tableColumn id="3" name="Descripción" dataDxfId="37" totalsRowDxfId="36"/>
    <tableColumn id="4" name="Planeacion Auditoria/Solicitud de Informaciòn" dataDxfId="35" totalsRowDxfId="34"/>
    <tableColumn id="5" name="Ejecucion  Auditoria/Análisis de informaciòn" dataDxfId="33" totalsRowDxfId="32">
      <calculatedColumnFormula>320-Tabla1[[#This Row],[Planeacion Auditoria/Solicitud de Informaciòn]]-Tabla1[[#This Row],[Informe de Auditoria /Seguimiento]]</calculatedColumnFormula>
    </tableColumn>
    <tableColumn id="6" name="Informe de Auditoria /Seguimiento" dataDxfId="31" totalsRowDxfId="30"/>
    <tableColumn id="7" name="Total horas por trabajo de auditoría" dataDxfId="29" totalsRowDxfId="28"/>
    <tableColumn id="8" name="# Informes x año" dataDxfId="27" totalsRowDxfId="26"/>
    <tableColumn id="9" name="Horas x trabajo de auditoría" dataDxfId="25" totalsRowDxfId="24">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186.154.195.124/node/2354" TargetMode="External"/><Relationship Id="rId13" Type="http://schemas.openxmlformats.org/officeDocument/2006/relationships/printerSettings" Target="../printerSettings/printerSettings4.bin"/><Relationship Id="rId3" Type="http://schemas.openxmlformats.org/officeDocument/2006/relationships/hyperlink" Target="http://186.154.195.124/mision-y-vision" TargetMode="External"/><Relationship Id="rId7" Type="http://schemas.openxmlformats.org/officeDocument/2006/relationships/hyperlink" Target="http://186.154.195.124/node/2395" TargetMode="External"/><Relationship Id="rId12" Type="http://schemas.openxmlformats.org/officeDocument/2006/relationships/hyperlink" Target="http://www.eru.gov.co/index.php/es/search/content?keys=activos+de+informacion" TargetMode="External"/><Relationship Id="rId2" Type="http://schemas.openxmlformats.org/officeDocument/2006/relationships/hyperlink" Target="http://186.154.195.124/mision-y-vision" TargetMode="External"/><Relationship Id="rId1" Type="http://schemas.openxmlformats.org/officeDocument/2006/relationships/hyperlink" Target="http://186.154.195.124/node/2808" TargetMode="External"/><Relationship Id="rId6" Type="http://schemas.openxmlformats.org/officeDocument/2006/relationships/hyperlink" Target="http://186.154.195.124/search/content?keys=gestion%20documental&amp;page=0" TargetMode="External"/><Relationship Id="rId11" Type="http://schemas.openxmlformats.org/officeDocument/2006/relationships/hyperlink" Target="http://186.154.195.124/search/content?keys=Comit%C3%A9+Institucional+de+Coordinaci%C3%B3n+de+Control+Interno" TargetMode="External"/><Relationship Id="rId5" Type="http://schemas.openxmlformats.org/officeDocument/2006/relationships/hyperlink" Target="http://www.eru.gov.co/es/search/content?keys=politicas+institucionales" TargetMode="External"/><Relationship Id="rId10" Type="http://schemas.openxmlformats.org/officeDocument/2006/relationships/hyperlink" Target="http://www.eru.gov.co/es/node/1759" TargetMode="External"/><Relationship Id="rId4" Type="http://schemas.openxmlformats.org/officeDocument/2006/relationships/hyperlink" Target="http://186.154.195.124/node/2803" TargetMode="External"/><Relationship Id="rId9" Type="http://schemas.openxmlformats.org/officeDocument/2006/relationships/hyperlink" Target="http://186.154.195.124/search/content?keys=MAPA+RIESGOS"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colombia.workingdays.org/"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colombia.workingdays.org/"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jvillalbam@eru.gov.co" TargetMode="External"/><Relationship Id="rId1" Type="http://schemas.openxmlformats.org/officeDocument/2006/relationships/hyperlink" Target="mailto:jvillalbam@eru.gov.co"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7"/>
  <sheetViews>
    <sheetView workbookViewId="0">
      <selection activeCell="C8" sqref="C8:V8"/>
    </sheetView>
  </sheetViews>
  <sheetFormatPr baseColWidth="10" defaultColWidth="11.42578125" defaultRowHeight="15" x14ac:dyDescent="0.25"/>
  <cols>
    <col min="1" max="16384" width="11.42578125" style="67"/>
  </cols>
  <sheetData>
    <row r="4" spans="3:14" ht="15.75" thickBot="1" x14ac:dyDescent="0.3"/>
    <row r="5" spans="3:14" ht="68.25" customHeight="1" thickBot="1" x14ac:dyDescent="0.3">
      <c r="C5" s="499" t="s">
        <v>27</v>
      </c>
      <c r="D5" s="500"/>
      <c r="E5" s="500"/>
      <c r="F5" s="500"/>
      <c r="G5" s="500"/>
      <c r="H5" s="500"/>
      <c r="I5" s="500"/>
      <c r="J5" s="500"/>
      <c r="K5" s="500"/>
      <c r="L5" s="500"/>
      <c r="M5" s="500"/>
      <c r="N5" s="501"/>
    </row>
    <row r="6" spans="3:14" ht="288.75" customHeight="1" thickBot="1" x14ac:dyDescent="0.3">
      <c r="C6" s="496" t="s">
        <v>33</v>
      </c>
      <c r="D6" s="497"/>
      <c r="E6" s="497"/>
      <c r="F6" s="497"/>
      <c r="G6" s="497"/>
      <c r="H6" s="497"/>
      <c r="I6" s="497"/>
      <c r="J6" s="497"/>
      <c r="K6" s="497"/>
      <c r="L6" s="497"/>
      <c r="M6" s="497"/>
      <c r="N6" s="498"/>
    </row>
    <row r="7" spans="3:14" ht="45" customHeight="1" thickBot="1" x14ac:dyDescent="0.3">
      <c r="C7" s="50"/>
      <c r="D7" s="53" t="s">
        <v>34</v>
      </c>
      <c r="E7" s="51"/>
      <c r="F7" s="51"/>
      <c r="G7" s="51"/>
      <c r="H7" s="51"/>
      <c r="I7" s="51"/>
      <c r="J7" s="51"/>
      <c r="K7" s="51"/>
      <c r="L7" s="51"/>
      <c r="M7" s="51"/>
      <c r="N7" s="52"/>
    </row>
    <row r="8" spans="3:14" ht="45" customHeight="1" x14ac:dyDescent="0.25">
      <c r="C8" s="47"/>
      <c r="D8" s="56" t="s">
        <v>64</v>
      </c>
      <c r="E8" s="48"/>
      <c r="F8" s="48"/>
      <c r="G8" s="48"/>
      <c r="H8" s="48"/>
      <c r="I8" s="48"/>
      <c r="J8" s="48"/>
      <c r="K8" s="48"/>
      <c r="L8" s="48"/>
      <c r="M8" s="48"/>
      <c r="N8" s="49"/>
    </row>
    <row r="9" spans="3:14" x14ac:dyDescent="0.25">
      <c r="C9" s="27"/>
      <c r="D9" s="21"/>
      <c r="E9" s="21"/>
      <c r="F9" s="21"/>
      <c r="G9" s="21"/>
      <c r="H9" s="21"/>
      <c r="I9" s="21"/>
      <c r="J9" s="21"/>
      <c r="K9" s="21"/>
      <c r="L9" s="21"/>
      <c r="M9" s="21"/>
      <c r="N9" s="22"/>
    </row>
    <row r="10" spans="3:14" ht="18" x14ac:dyDescent="0.25">
      <c r="C10" s="20"/>
      <c r="D10" s="28" t="s">
        <v>28</v>
      </c>
      <c r="E10" s="26"/>
      <c r="F10" s="21"/>
      <c r="G10" s="21"/>
      <c r="H10" s="21"/>
      <c r="I10" s="21"/>
      <c r="J10" s="21"/>
      <c r="K10" s="21"/>
      <c r="L10" s="21"/>
      <c r="M10" s="21"/>
      <c r="N10" s="22"/>
    </row>
    <row r="11" spans="3:14" ht="15.75" thickBot="1" x14ac:dyDescent="0.3">
      <c r="C11" s="29"/>
      <c r="D11" s="24"/>
      <c r="E11" s="24"/>
      <c r="F11" s="24"/>
      <c r="G11" s="24"/>
      <c r="H11" s="24"/>
      <c r="I11" s="24"/>
      <c r="J11" s="24"/>
      <c r="K11" s="24"/>
      <c r="L11" s="24"/>
      <c r="M11" s="24"/>
      <c r="N11" s="25"/>
    </row>
    <row r="12" spans="3:14" x14ac:dyDescent="0.25">
      <c r="C12" s="27"/>
      <c r="D12" s="21"/>
      <c r="E12" s="21"/>
      <c r="F12" s="21"/>
      <c r="G12" s="21"/>
      <c r="H12" s="21"/>
      <c r="I12" s="21"/>
      <c r="J12" s="21"/>
      <c r="K12" s="21"/>
      <c r="L12" s="21"/>
      <c r="M12" s="21"/>
      <c r="N12" s="22"/>
    </row>
    <row r="13" spans="3:14" ht="18" x14ac:dyDescent="0.25">
      <c r="C13" s="20"/>
      <c r="D13" s="28" t="s">
        <v>63</v>
      </c>
      <c r="E13" s="26"/>
      <c r="F13" s="21"/>
      <c r="G13" s="21"/>
      <c r="H13" s="21"/>
      <c r="I13" s="21"/>
      <c r="J13" s="21"/>
      <c r="K13" s="21"/>
      <c r="L13" s="21"/>
      <c r="M13" s="21"/>
      <c r="N13" s="22"/>
    </row>
    <row r="14" spans="3:14" ht="15.75" thickBot="1" x14ac:dyDescent="0.3">
      <c r="C14" s="29"/>
      <c r="D14" s="24"/>
      <c r="E14" s="24"/>
      <c r="F14" s="24"/>
      <c r="G14" s="24"/>
      <c r="H14" s="24"/>
      <c r="I14" s="24"/>
      <c r="J14" s="24"/>
      <c r="K14" s="24"/>
      <c r="L14" s="24"/>
      <c r="M14" s="24"/>
      <c r="N14" s="25"/>
    </row>
    <row r="15" spans="3:14" x14ac:dyDescent="0.25">
      <c r="C15" s="27"/>
      <c r="D15" s="21"/>
      <c r="E15" s="21"/>
      <c r="F15" s="21"/>
      <c r="G15" s="21"/>
      <c r="H15" s="21"/>
      <c r="I15" s="21"/>
      <c r="J15" s="21"/>
      <c r="K15" s="21"/>
      <c r="L15" s="21"/>
      <c r="M15" s="21"/>
      <c r="N15" s="22"/>
    </row>
    <row r="16" spans="3:14" ht="18" x14ac:dyDescent="0.25">
      <c r="C16" s="20"/>
      <c r="D16" s="28" t="s">
        <v>29</v>
      </c>
      <c r="E16" s="26"/>
      <c r="F16" s="21"/>
      <c r="G16" s="21"/>
      <c r="H16" s="21"/>
      <c r="I16" s="21"/>
      <c r="J16" s="21"/>
      <c r="K16" s="21"/>
      <c r="L16" s="21"/>
      <c r="M16" s="21"/>
      <c r="N16" s="22"/>
    </row>
    <row r="17" spans="3:14" ht="15.75" thickBot="1" x14ac:dyDescent="0.3">
      <c r="C17" s="29"/>
      <c r="D17" s="24"/>
      <c r="E17" s="24"/>
      <c r="F17" s="24"/>
      <c r="G17" s="24"/>
      <c r="H17" s="24"/>
      <c r="I17" s="24"/>
      <c r="J17" s="24"/>
      <c r="K17" s="24"/>
      <c r="L17" s="24"/>
      <c r="M17" s="24"/>
      <c r="N17" s="25"/>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59"/>
  <sheetViews>
    <sheetView zoomScale="110" zoomScaleNormal="110" workbookViewId="0">
      <selection activeCell="C8" sqref="C8:V8"/>
    </sheetView>
  </sheetViews>
  <sheetFormatPr baseColWidth="10" defaultColWidth="11.42578125" defaultRowHeight="15" x14ac:dyDescent="0.25"/>
  <cols>
    <col min="2" max="2" width="23.42578125" bestFit="1" customWidth="1"/>
    <col min="3" max="3" width="20" bestFit="1" customWidth="1"/>
    <col min="4" max="4" width="49.140625" customWidth="1"/>
  </cols>
  <sheetData>
    <row r="2" spans="2:6" ht="15" customHeight="1" x14ac:dyDescent="0.25">
      <c r="B2" s="502" t="s">
        <v>568</v>
      </c>
      <c r="C2" s="502"/>
      <c r="D2" s="502"/>
    </row>
    <row r="3" spans="2:6" ht="15" customHeight="1" x14ac:dyDescent="0.25">
      <c r="B3" s="502" t="s">
        <v>223</v>
      </c>
      <c r="C3" s="502"/>
      <c r="D3" s="502"/>
    </row>
    <row r="4" spans="2:6" x14ac:dyDescent="0.25">
      <c r="B4" s="307" t="s">
        <v>478</v>
      </c>
      <c r="C4" s="307" t="s">
        <v>479</v>
      </c>
      <c r="D4" s="307" t="s">
        <v>480</v>
      </c>
    </row>
    <row r="5" spans="2:6" ht="45" x14ac:dyDescent="0.25">
      <c r="B5" s="308">
        <v>12</v>
      </c>
      <c r="C5" s="309">
        <v>0.99</v>
      </c>
      <c r="D5" s="310" t="s">
        <v>481</v>
      </c>
    </row>
    <row r="6" spans="2:6" ht="15" customHeight="1" x14ac:dyDescent="0.25">
      <c r="B6" s="502" t="s">
        <v>482</v>
      </c>
      <c r="C6" s="502"/>
      <c r="D6" s="502"/>
    </row>
    <row r="7" spans="2:6" x14ac:dyDescent="0.25">
      <c r="B7" s="307" t="s">
        <v>478</v>
      </c>
      <c r="C7" s="307" t="s">
        <v>479</v>
      </c>
      <c r="D7" s="307" t="s">
        <v>480</v>
      </c>
    </row>
    <row r="8" spans="2:6" ht="30.75" x14ac:dyDescent="0.3">
      <c r="B8" s="308">
        <v>7</v>
      </c>
      <c r="C8" s="309">
        <v>1</v>
      </c>
      <c r="D8" s="310" t="s">
        <v>483</v>
      </c>
      <c r="F8" s="312" t="s">
        <v>511</v>
      </c>
    </row>
    <row r="9" spans="2:6" ht="15" customHeight="1" x14ac:dyDescent="0.3">
      <c r="B9" s="502" t="s">
        <v>224</v>
      </c>
      <c r="C9" s="502"/>
      <c r="D9" s="502"/>
      <c r="F9" s="313">
        <v>0.97</v>
      </c>
    </row>
    <row r="10" spans="2:6" x14ac:dyDescent="0.25">
      <c r="B10" s="307" t="s">
        <v>478</v>
      </c>
      <c r="C10" s="307" t="s">
        <v>479</v>
      </c>
      <c r="D10" s="307" t="s">
        <v>480</v>
      </c>
    </row>
    <row r="11" spans="2:6" ht="135.75" customHeight="1" x14ac:dyDescent="0.25">
      <c r="B11" s="308">
        <v>44</v>
      </c>
      <c r="C11" s="309">
        <v>0.97</v>
      </c>
      <c r="D11" s="310" t="s">
        <v>484</v>
      </c>
    </row>
    <row r="12" spans="2:6" ht="15" customHeight="1" x14ac:dyDescent="0.25">
      <c r="B12" s="502" t="s">
        <v>512</v>
      </c>
      <c r="C12" s="502"/>
      <c r="D12" s="502"/>
    </row>
    <row r="13" spans="2:6" x14ac:dyDescent="0.25">
      <c r="B13" s="307" t="s">
        <v>478</v>
      </c>
      <c r="C13" s="307" t="s">
        <v>479</v>
      </c>
      <c r="D13" s="307" t="s">
        <v>480</v>
      </c>
    </row>
    <row r="14" spans="2:6" ht="45" x14ac:dyDescent="0.25">
      <c r="B14" s="308">
        <v>6</v>
      </c>
      <c r="C14" s="309">
        <v>1</v>
      </c>
      <c r="D14" s="310" t="s">
        <v>485</v>
      </c>
    </row>
    <row r="15" spans="2:6" ht="15" customHeight="1" x14ac:dyDescent="0.25">
      <c r="B15" s="502" t="s">
        <v>225</v>
      </c>
      <c r="C15" s="502"/>
      <c r="D15" s="502"/>
    </row>
    <row r="16" spans="2:6" x14ac:dyDescent="0.25">
      <c r="B16" s="307" t="s">
        <v>478</v>
      </c>
      <c r="C16" s="307" t="s">
        <v>479</v>
      </c>
      <c r="D16" s="307" t="s">
        <v>480</v>
      </c>
    </row>
    <row r="17" spans="1:11" ht="33" customHeight="1" x14ac:dyDescent="0.25">
      <c r="B17" s="308">
        <v>10</v>
      </c>
      <c r="C17" s="309">
        <v>1</v>
      </c>
      <c r="D17" s="310" t="s">
        <v>486</v>
      </c>
    </row>
    <row r="20" spans="1:11" x14ac:dyDescent="0.25">
      <c r="A20" s="26"/>
      <c r="B20" s="26"/>
      <c r="C20" s="26"/>
      <c r="D20" s="26"/>
      <c r="E20" s="26"/>
      <c r="F20" s="26"/>
      <c r="G20" s="26"/>
      <c r="H20" s="26"/>
      <c r="I20" s="26"/>
      <c r="J20" s="26"/>
      <c r="K20" s="26"/>
    </row>
    <row r="21" spans="1:11" x14ac:dyDescent="0.25">
      <c r="A21" s="26"/>
      <c r="B21" s="26"/>
      <c r="C21" s="26"/>
      <c r="D21" s="26"/>
      <c r="E21" s="26"/>
      <c r="F21" s="26"/>
      <c r="G21" s="26"/>
      <c r="H21" s="26"/>
      <c r="I21" s="26"/>
      <c r="J21" s="26"/>
      <c r="K21" s="26"/>
    </row>
    <row r="22" spans="1:11" x14ac:dyDescent="0.25">
      <c r="A22" s="26"/>
      <c r="B22" s="26"/>
      <c r="C22" s="26"/>
      <c r="D22" s="26"/>
      <c r="E22" s="26"/>
      <c r="F22" s="26"/>
      <c r="G22" s="26"/>
      <c r="H22" s="26"/>
      <c r="I22" s="26"/>
      <c r="J22" s="26"/>
      <c r="K22" s="26"/>
    </row>
    <row r="23" spans="1:11" x14ac:dyDescent="0.25">
      <c r="A23" s="26"/>
      <c r="B23" s="26"/>
      <c r="C23" s="26"/>
      <c r="D23" s="26"/>
      <c r="E23" s="26"/>
      <c r="F23" s="26"/>
      <c r="G23" s="26"/>
      <c r="H23" s="26"/>
      <c r="I23" s="26"/>
      <c r="J23" s="26"/>
      <c r="K23" s="26"/>
    </row>
    <row r="24" spans="1:11" x14ac:dyDescent="0.25">
      <c r="A24" s="26"/>
      <c r="B24" s="26"/>
      <c r="C24" s="26"/>
      <c r="D24" s="26"/>
      <c r="E24" s="26"/>
      <c r="F24" s="26"/>
      <c r="G24" s="26"/>
      <c r="H24" s="26"/>
      <c r="I24" s="26"/>
      <c r="J24" s="26"/>
      <c r="K24" s="26"/>
    </row>
    <row r="25" spans="1:11" x14ac:dyDescent="0.25">
      <c r="A25" s="26"/>
      <c r="B25" s="26"/>
      <c r="C25" s="26"/>
      <c r="D25" s="26"/>
      <c r="E25" s="26"/>
      <c r="F25" s="26"/>
      <c r="G25" s="26"/>
      <c r="H25" s="26"/>
      <c r="I25" s="26"/>
      <c r="J25" s="26"/>
      <c r="K25" s="26"/>
    </row>
    <row r="26" spans="1:11" x14ac:dyDescent="0.25">
      <c r="A26" s="26"/>
      <c r="B26" s="26"/>
      <c r="C26" s="26"/>
      <c r="D26" s="26"/>
      <c r="E26" s="26"/>
      <c r="F26" s="26"/>
      <c r="G26" s="26"/>
      <c r="H26" s="26"/>
      <c r="I26" s="26"/>
      <c r="J26" s="26"/>
      <c r="K26" s="26"/>
    </row>
    <row r="27" spans="1:11" x14ac:dyDescent="0.25">
      <c r="A27" s="26"/>
      <c r="B27" s="26"/>
      <c r="C27" s="26"/>
      <c r="D27" s="26"/>
      <c r="E27" s="26"/>
      <c r="F27" s="26"/>
      <c r="G27" s="26"/>
      <c r="H27" s="26"/>
      <c r="I27" s="26"/>
      <c r="J27" s="26"/>
      <c r="K27" s="26"/>
    </row>
    <row r="28" spans="1:11" x14ac:dyDescent="0.25">
      <c r="A28" s="26"/>
      <c r="B28" s="26"/>
      <c r="C28" s="26"/>
      <c r="D28" s="26"/>
      <c r="E28" s="26"/>
      <c r="F28" s="26"/>
      <c r="G28" s="26"/>
      <c r="H28" s="26"/>
      <c r="I28" s="26"/>
      <c r="J28" s="26"/>
      <c r="K28" s="26"/>
    </row>
    <row r="29" spans="1:11" x14ac:dyDescent="0.25">
      <c r="A29" s="26"/>
      <c r="B29" s="26"/>
      <c r="C29" s="26"/>
      <c r="D29" s="26"/>
      <c r="E29" s="26"/>
      <c r="F29" s="26"/>
      <c r="G29" s="26"/>
      <c r="H29" s="26"/>
      <c r="I29" s="26"/>
      <c r="J29" s="26"/>
      <c r="K29" s="26"/>
    </row>
    <row r="30" spans="1:11" x14ac:dyDescent="0.25">
      <c r="A30" s="26"/>
      <c r="B30" s="26"/>
      <c r="C30" s="26"/>
      <c r="D30" s="26"/>
      <c r="E30" s="26"/>
      <c r="F30" s="26"/>
      <c r="G30" s="26"/>
      <c r="H30" s="26"/>
      <c r="I30" s="26"/>
      <c r="J30" s="26"/>
      <c r="K30" s="26"/>
    </row>
    <row r="31" spans="1:11" x14ac:dyDescent="0.25">
      <c r="A31" s="26"/>
      <c r="B31" s="26"/>
      <c r="C31" s="26"/>
      <c r="D31" s="26"/>
      <c r="E31" s="26"/>
      <c r="F31" s="26"/>
      <c r="G31" s="26"/>
      <c r="H31" s="26"/>
      <c r="I31" s="26"/>
      <c r="J31" s="26"/>
      <c r="K31" s="26"/>
    </row>
    <row r="32" spans="1:11" x14ac:dyDescent="0.25">
      <c r="A32" s="26"/>
      <c r="B32" s="26"/>
      <c r="C32" s="26"/>
      <c r="D32" s="26"/>
      <c r="E32" s="26"/>
      <c r="F32" s="26"/>
      <c r="G32" s="26"/>
      <c r="H32" s="26"/>
      <c r="I32" s="26"/>
      <c r="J32" s="26"/>
      <c r="K32" s="26"/>
    </row>
    <row r="33" spans="1:11" x14ac:dyDescent="0.25">
      <c r="A33" s="26"/>
      <c r="B33" s="26"/>
      <c r="C33" s="26"/>
      <c r="D33" s="26"/>
      <c r="E33" s="26"/>
      <c r="F33" s="26"/>
      <c r="G33" s="26"/>
      <c r="H33" s="26"/>
      <c r="I33" s="26"/>
      <c r="J33" s="26"/>
      <c r="K33" s="26"/>
    </row>
    <row r="34" spans="1:11" x14ac:dyDescent="0.25">
      <c r="A34" s="26"/>
      <c r="B34" s="26"/>
      <c r="C34" s="26"/>
      <c r="D34" s="26"/>
      <c r="E34" s="26"/>
      <c r="F34" s="26"/>
      <c r="G34" s="26"/>
      <c r="H34" s="26"/>
      <c r="I34" s="26"/>
      <c r="J34" s="26"/>
      <c r="K34" s="26"/>
    </row>
    <row r="35" spans="1:11" x14ac:dyDescent="0.25">
      <c r="A35" s="26"/>
      <c r="B35" s="26"/>
      <c r="C35" s="26"/>
      <c r="D35" s="26"/>
      <c r="E35" s="26"/>
      <c r="F35" s="26"/>
      <c r="G35" s="26"/>
      <c r="H35" s="26"/>
      <c r="I35" s="26"/>
      <c r="J35" s="26"/>
      <c r="K35" s="26"/>
    </row>
    <row r="36" spans="1:11" x14ac:dyDescent="0.25">
      <c r="A36" s="26"/>
      <c r="B36" s="26"/>
      <c r="C36" s="26"/>
      <c r="D36" s="26"/>
      <c r="E36" s="26"/>
      <c r="F36" s="26"/>
      <c r="G36" s="26"/>
      <c r="H36" s="26"/>
      <c r="I36" s="26"/>
      <c r="J36" s="26"/>
      <c r="K36" s="26"/>
    </row>
    <row r="37" spans="1:11" x14ac:dyDescent="0.25">
      <c r="A37" s="26"/>
      <c r="B37" s="26"/>
      <c r="C37" s="26"/>
      <c r="D37" s="26"/>
      <c r="E37" s="26"/>
      <c r="F37" s="26"/>
      <c r="G37" s="26"/>
      <c r="H37" s="26"/>
      <c r="I37" s="26"/>
      <c r="J37" s="26"/>
      <c r="K37" s="26"/>
    </row>
    <row r="38" spans="1:11" x14ac:dyDescent="0.25">
      <c r="A38" s="26"/>
      <c r="B38" s="26"/>
      <c r="C38" s="26"/>
      <c r="D38" s="26"/>
      <c r="E38" s="26"/>
      <c r="F38" s="26"/>
      <c r="G38" s="26"/>
      <c r="H38" s="26"/>
      <c r="I38" s="26"/>
      <c r="J38" s="26"/>
      <c r="K38" s="26"/>
    </row>
    <row r="39" spans="1:11" x14ac:dyDescent="0.25">
      <c r="A39" s="26"/>
      <c r="B39" s="26"/>
      <c r="C39" s="26"/>
      <c r="D39" s="26"/>
      <c r="E39" s="26"/>
      <c r="F39" s="26"/>
      <c r="G39" s="26"/>
      <c r="H39" s="26"/>
      <c r="I39" s="26"/>
      <c r="J39" s="26"/>
      <c r="K39" s="26"/>
    </row>
    <row r="40" spans="1:11" x14ac:dyDescent="0.25">
      <c r="A40" s="26"/>
      <c r="B40" s="26"/>
      <c r="C40" s="26"/>
      <c r="D40" s="26"/>
      <c r="E40" s="26"/>
      <c r="F40" s="26"/>
      <c r="G40" s="26"/>
      <c r="H40" s="26"/>
      <c r="I40" s="26"/>
      <c r="J40" s="26"/>
      <c r="K40" s="26"/>
    </row>
    <row r="41" spans="1:11" x14ac:dyDescent="0.25">
      <c r="A41" s="26"/>
      <c r="B41" s="26"/>
      <c r="C41" s="26"/>
      <c r="D41" s="26"/>
      <c r="E41" s="26"/>
      <c r="F41" s="26"/>
      <c r="G41" s="26"/>
      <c r="H41" s="26"/>
      <c r="I41" s="26"/>
      <c r="J41" s="26"/>
      <c r="K41" s="26"/>
    </row>
    <row r="42" spans="1:11" x14ac:dyDescent="0.25">
      <c r="A42" s="26"/>
      <c r="B42" s="26"/>
      <c r="C42" s="26"/>
      <c r="D42" s="26"/>
      <c r="E42" s="26"/>
      <c r="F42" s="26"/>
      <c r="G42" s="26"/>
      <c r="H42" s="26"/>
      <c r="I42" s="26"/>
      <c r="J42" s="26"/>
      <c r="K42" s="26"/>
    </row>
    <row r="43" spans="1:11" x14ac:dyDescent="0.25">
      <c r="A43" s="26"/>
      <c r="B43" s="26"/>
      <c r="C43" s="26"/>
      <c r="D43" s="26"/>
      <c r="E43" s="26"/>
      <c r="F43" s="26"/>
      <c r="G43" s="26"/>
      <c r="H43" s="26"/>
      <c r="I43" s="26"/>
      <c r="J43" s="26"/>
      <c r="K43" s="26"/>
    </row>
    <row r="44" spans="1:11" x14ac:dyDescent="0.25">
      <c r="A44" s="26"/>
      <c r="B44" s="26"/>
      <c r="C44" s="26"/>
      <c r="D44" s="26"/>
      <c r="E44" s="26"/>
      <c r="F44" s="26"/>
      <c r="G44" s="26"/>
      <c r="H44" s="26"/>
      <c r="I44" s="26"/>
      <c r="J44" s="26"/>
      <c r="K44" s="26"/>
    </row>
    <row r="45" spans="1:11" x14ac:dyDescent="0.25">
      <c r="A45" s="26"/>
      <c r="B45" s="26"/>
      <c r="C45" s="26"/>
      <c r="D45" s="26"/>
      <c r="E45" s="26"/>
      <c r="F45" s="26"/>
      <c r="G45" s="26"/>
      <c r="H45" s="26"/>
      <c r="I45" s="26"/>
      <c r="J45" s="26"/>
      <c r="K45" s="26"/>
    </row>
    <row r="46" spans="1:11" x14ac:dyDescent="0.25">
      <c r="A46" s="26"/>
      <c r="B46" s="26"/>
      <c r="C46" s="26"/>
      <c r="D46" s="26"/>
      <c r="E46" s="26"/>
      <c r="F46" s="26"/>
      <c r="G46" s="26"/>
      <c r="H46" s="26"/>
      <c r="I46" s="26"/>
      <c r="J46" s="26"/>
      <c r="K46" s="26"/>
    </row>
    <row r="47" spans="1:11" x14ac:dyDescent="0.25">
      <c r="A47" s="26"/>
      <c r="B47" s="26"/>
      <c r="C47" s="26"/>
      <c r="D47" s="26"/>
      <c r="E47" s="26"/>
      <c r="F47" s="26"/>
      <c r="G47" s="26"/>
      <c r="H47" s="26"/>
      <c r="I47" s="26"/>
      <c r="J47" s="26"/>
      <c r="K47" s="26"/>
    </row>
    <row r="48" spans="1:11" x14ac:dyDescent="0.25">
      <c r="A48" s="26"/>
      <c r="B48" s="26"/>
      <c r="C48" s="26"/>
      <c r="D48" s="26"/>
      <c r="E48" s="26"/>
      <c r="F48" s="26"/>
      <c r="G48" s="26"/>
      <c r="H48" s="26"/>
      <c r="I48" s="26"/>
      <c r="J48" s="26"/>
      <c r="K48" s="26"/>
    </row>
    <row r="49" spans="1:11" x14ac:dyDescent="0.25">
      <c r="A49" s="26"/>
      <c r="B49" s="26"/>
      <c r="C49" s="26"/>
      <c r="D49" s="26"/>
      <c r="E49" s="26"/>
      <c r="F49" s="26"/>
      <c r="G49" s="26"/>
      <c r="H49" s="26"/>
      <c r="I49" s="26"/>
      <c r="J49" s="26"/>
      <c r="K49" s="26"/>
    </row>
    <row r="50" spans="1:11" x14ac:dyDescent="0.25">
      <c r="A50" s="26"/>
      <c r="B50" s="26"/>
      <c r="C50" s="26"/>
      <c r="D50" s="26"/>
      <c r="E50" s="26"/>
      <c r="F50" s="26"/>
      <c r="G50" s="26"/>
      <c r="H50" s="26"/>
      <c r="I50" s="26"/>
      <c r="J50" s="26"/>
      <c r="K50" s="26"/>
    </row>
    <row r="51" spans="1:11" x14ac:dyDescent="0.25">
      <c r="A51" s="26"/>
      <c r="B51" s="26"/>
      <c r="C51" s="26"/>
      <c r="D51" s="26"/>
      <c r="E51" s="26"/>
      <c r="F51" s="26"/>
      <c r="G51" s="26"/>
      <c r="H51" s="26"/>
      <c r="I51" s="26"/>
      <c r="J51" s="26"/>
      <c r="K51" s="26"/>
    </row>
    <row r="52" spans="1:11" x14ac:dyDescent="0.25">
      <c r="A52" s="26"/>
      <c r="B52" s="26"/>
      <c r="C52" s="26"/>
      <c r="D52" s="26"/>
      <c r="E52" s="26"/>
      <c r="F52" s="26"/>
      <c r="G52" s="26"/>
      <c r="H52" s="26"/>
      <c r="I52" s="26"/>
      <c r="J52" s="26"/>
      <c r="K52" s="26"/>
    </row>
    <row r="53" spans="1:11" x14ac:dyDescent="0.25">
      <c r="A53" s="26"/>
      <c r="B53" s="26"/>
      <c r="C53" s="26"/>
      <c r="D53" s="26"/>
      <c r="E53" s="26"/>
      <c r="F53" s="26"/>
      <c r="G53" s="26"/>
      <c r="H53" s="26"/>
      <c r="I53" s="26"/>
      <c r="J53" s="26"/>
      <c r="K53" s="26"/>
    </row>
    <row r="54" spans="1:11" x14ac:dyDescent="0.25">
      <c r="A54" s="26"/>
      <c r="B54" s="26"/>
      <c r="C54" s="26"/>
      <c r="D54" s="26"/>
      <c r="E54" s="26"/>
      <c r="F54" s="26"/>
      <c r="G54" s="26"/>
      <c r="H54" s="26"/>
      <c r="I54" s="26"/>
      <c r="J54" s="26"/>
      <c r="K54" s="26"/>
    </row>
    <row r="55" spans="1:11" x14ac:dyDescent="0.25">
      <c r="A55" s="26"/>
      <c r="B55" s="26"/>
      <c r="C55" s="26"/>
      <c r="D55" s="26"/>
      <c r="E55" s="26"/>
      <c r="F55" s="26"/>
      <c r="G55" s="26"/>
      <c r="H55" s="26"/>
      <c r="I55" s="26"/>
      <c r="J55" s="26"/>
      <c r="K55" s="26"/>
    </row>
    <row r="56" spans="1:11" x14ac:dyDescent="0.25">
      <c r="A56" s="26"/>
      <c r="B56" s="26"/>
      <c r="C56" s="26"/>
      <c r="D56" s="26"/>
      <c r="E56" s="26"/>
      <c r="F56" s="26"/>
      <c r="G56" s="26"/>
      <c r="H56" s="26"/>
      <c r="I56" s="26"/>
      <c r="J56" s="26"/>
      <c r="K56" s="26"/>
    </row>
    <row r="57" spans="1:11" x14ac:dyDescent="0.25">
      <c r="A57" s="26"/>
      <c r="B57" s="26"/>
      <c r="C57" s="26"/>
      <c r="D57" s="26"/>
      <c r="E57" s="26"/>
      <c r="F57" s="26"/>
      <c r="G57" s="26"/>
      <c r="H57" s="26"/>
      <c r="I57" s="26"/>
      <c r="J57" s="26"/>
      <c r="K57" s="26"/>
    </row>
    <row r="58" spans="1:11" x14ac:dyDescent="0.25">
      <c r="A58" s="26"/>
      <c r="B58" s="26"/>
      <c r="C58" s="26"/>
      <c r="D58" s="26"/>
      <c r="E58" s="26"/>
      <c r="F58" s="26"/>
      <c r="G58" s="26"/>
      <c r="H58" s="26"/>
      <c r="I58" s="26"/>
      <c r="J58" s="26"/>
      <c r="K58" s="26"/>
    </row>
    <row r="59" spans="1:11" x14ac:dyDescent="0.25">
      <c r="A59" s="26"/>
      <c r="B59" s="26"/>
      <c r="C59" s="26"/>
      <c r="D59" s="26"/>
      <c r="E59" s="26"/>
      <c r="F59" s="26"/>
      <c r="G59" s="26"/>
      <c r="H59" s="26"/>
      <c r="I59" s="26"/>
      <c r="J59" s="26"/>
      <c r="K59" s="26"/>
    </row>
  </sheetData>
  <mergeCells count="6">
    <mergeCell ref="B15:D15"/>
    <mergeCell ref="B2:D2"/>
    <mergeCell ref="B3:D3"/>
    <mergeCell ref="B6:D6"/>
    <mergeCell ref="B9:D9"/>
    <mergeCell ref="B12:D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8" sqref="C8:V8"/>
    </sheetView>
  </sheetViews>
  <sheetFormatPr baseColWidth="10" defaultColWidth="11.42578125"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C8" sqref="C8:V8"/>
    </sheetView>
  </sheetViews>
  <sheetFormatPr baseColWidth="10" defaultColWidth="11.42578125" defaultRowHeight="15" x14ac:dyDescent="0.25"/>
  <cols>
    <col min="1" max="1" width="43.28515625" style="67" customWidth="1"/>
    <col min="2" max="2" width="103.7109375" style="67" customWidth="1"/>
    <col min="3" max="16384" width="11.42578125" style="67"/>
  </cols>
  <sheetData>
    <row r="1" spans="1:2" ht="46.5" customHeight="1" x14ac:dyDescent="0.25">
      <c r="A1" s="503" t="s">
        <v>34</v>
      </c>
      <c r="B1" s="504"/>
    </row>
    <row r="2" spans="1:2" ht="78" customHeight="1" x14ac:dyDescent="0.25">
      <c r="A2" s="65" t="s">
        <v>56</v>
      </c>
      <c r="B2" s="60" t="s">
        <v>35</v>
      </c>
    </row>
    <row r="3" spans="1:2" ht="78" customHeight="1" x14ac:dyDescent="0.25">
      <c r="A3" s="65" t="s">
        <v>55</v>
      </c>
      <c r="B3" s="60" t="s">
        <v>54</v>
      </c>
    </row>
    <row r="4" spans="1:2" ht="78" customHeight="1" x14ac:dyDescent="0.25">
      <c r="A4" s="65" t="s">
        <v>57</v>
      </c>
      <c r="B4" s="60" t="s">
        <v>102</v>
      </c>
    </row>
    <row r="5" spans="1:2" ht="201.75" customHeight="1" x14ac:dyDescent="0.25">
      <c r="A5" s="65" t="s">
        <v>36</v>
      </c>
      <c r="B5" s="60" t="s">
        <v>37</v>
      </c>
    </row>
    <row r="6" spans="1:2" ht="78" customHeight="1" x14ac:dyDescent="0.25">
      <c r="A6" s="65" t="s">
        <v>58</v>
      </c>
      <c r="B6" s="60" t="s">
        <v>38</v>
      </c>
    </row>
    <row r="7" spans="1:2" ht="78" customHeight="1" x14ac:dyDescent="0.25">
      <c r="A7" s="64" t="s">
        <v>39</v>
      </c>
      <c r="B7" s="60" t="s">
        <v>40</v>
      </c>
    </row>
    <row r="8" spans="1:2" ht="78" customHeight="1" x14ac:dyDescent="0.25">
      <c r="A8" s="65" t="s">
        <v>59</v>
      </c>
      <c r="B8" s="60" t="s">
        <v>41</v>
      </c>
    </row>
    <row r="9" spans="1:2" ht="78" customHeight="1" x14ac:dyDescent="0.25">
      <c r="A9" s="64" t="s">
        <v>42</v>
      </c>
      <c r="B9" s="60" t="s">
        <v>61</v>
      </c>
    </row>
    <row r="10" spans="1:2" ht="78" customHeight="1" x14ac:dyDescent="0.25">
      <c r="A10" s="64" t="s">
        <v>43</v>
      </c>
      <c r="B10" s="60" t="s">
        <v>44</v>
      </c>
    </row>
    <row r="11" spans="1:2" ht="78" customHeight="1" x14ac:dyDescent="0.25">
      <c r="A11" s="65" t="s">
        <v>45</v>
      </c>
      <c r="B11" s="60" t="s">
        <v>46</v>
      </c>
    </row>
    <row r="12" spans="1:2" ht="78" customHeight="1" x14ac:dyDescent="0.25">
      <c r="A12" s="65" t="s">
        <v>47</v>
      </c>
      <c r="B12" s="60" t="s">
        <v>62</v>
      </c>
    </row>
    <row r="13" spans="1:2" ht="78" customHeight="1" x14ac:dyDescent="0.25">
      <c r="A13" s="65" t="s">
        <v>48</v>
      </c>
      <c r="B13" s="60" t="s">
        <v>49</v>
      </c>
    </row>
    <row r="14" spans="1:2" ht="110.25" customHeight="1" x14ac:dyDescent="0.25">
      <c r="A14" s="65" t="s">
        <v>50</v>
      </c>
      <c r="B14" s="60" t="s">
        <v>51</v>
      </c>
    </row>
    <row r="15" spans="1:2" ht="78" customHeight="1" x14ac:dyDescent="0.25">
      <c r="A15" s="65" t="s">
        <v>60</v>
      </c>
      <c r="B15" s="60" t="s">
        <v>286</v>
      </c>
    </row>
    <row r="16" spans="1:2" ht="78" customHeight="1" x14ac:dyDescent="0.25">
      <c r="A16" s="183" t="s">
        <v>52</v>
      </c>
      <c r="B16" s="184" t="s">
        <v>53</v>
      </c>
    </row>
    <row r="17" spans="1:2" x14ac:dyDescent="0.25">
      <c r="A17" s="185"/>
      <c r="B17" s="186"/>
    </row>
    <row r="18" spans="1:2" x14ac:dyDescent="0.25">
      <c r="A18" s="185"/>
      <c r="B18" s="186"/>
    </row>
    <row r="19" spans="1:2" x14ac:dyDescent="0.25">
      <c r="A19" s="185"/>
      <c r="B19" s="186"/>
    </row>
    <row r="20" spans="1:2" x14ac:dyDescent="0.25">
      <c r="A20" s="187"/>
      <c r="B20" s="186"/>
    </row>
    <row r="21" spans="1:2" x14ac:dyDescent="0.25">
      <c r="A21" s="188"/>
      <c r="B21" s="186"/>
    </row>
    <row r="22" spans="1:2" x14ac:dyDescent="0.25">
      <c r="A22" s="188"/>
      <c r="B22" s="186"/>
    </row>
    <row r="23" spans="1:2" x14ac:dyDescent="0.25">
      <c r="A23" s="188"/>
      <c r="B23" s="186"/>
    </row>
    <row r="24" spans="1:2" x14ac:dyDescent="0.25">
      <c r="A24" s="182"/>
    </row>
    <row r="25" spans="1:2" x14ac:dyDescent="0.25">
      <c r="A25" s="182"/>
    </row>
    <row r="26" spans="1:2" x14ac:dyDescent="0.25">
      <c r="A26" s="182"/>
    </row>
    <row r="27" spans="1:2" x14ac:dyDescent="0.25">
      <c r="A27" s="182"/>
    </row>
  </sheetData>
  <sortState ref="A6:A19">
    <sortCondition ref="A5"/>
  </sortState>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2"/>
  <sheetViews>
    <sheetView workbookViewId="0">
      <selection activeCell="C8" sqref="C8:V8"/>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242</v>
      </c>
      <c r="D5" s="158"/>
      <c r="E5" s="158"/>
      <c r="F5" s="158"/>
      <c r="G5" s="158"/>
      <c r="H5" s="158"/>
      <c r="I5" s="158"/>
      <c r="J5" s="158"/>
      <c r="K5" s="159"/>
    </row>
    <row r="6" spans="3:11" ht="15.75" thickBot="1" x14ac:dyDescent="0.3">
      <c r="C6" s="160" t="s">
        <v>244</v>
      </c>
      <c r="D6" s="161" t="s">
        <v>243</v>
      </c>
      <c r="E6" s="161"/>
      <c r="F6" s="161"/>
      <c r="G6" s="161"/>
      <c r="H6" s="161"/>
      <c r="I6" s="161"/>
      <c r="J6" s="161"/>
      <c r="K6" s="162"/>
    </row>
    <row r="7" spans="3:11" x14ac:dyDescent="0.25">
      <c r="C7" s="156"/>
      <c r="D7" s="156"/>
      <c r="E7" s="156"/>
      <c r="F7" s="156"/>
      <c r="G7" s="156"/>
      <c r="H7" s="156"/>
      <c r="I7" s="156"/>
      <c r="J7" s="156"/>
      <c r="K7" s="156"/>
    </row>
    <row r="9" spans="3:11" ht="272.25" customHeight="1" x14ac:dyDescent="0.25">
      <c r="C9" s="505" t="s">
        <v>251</v>
      </c>
      <c r="D9" s="505"/>
      <c r="E9" s="505"/>
      <c r="F9" s="505"/>
      <c r="G9" s="505"/>
      <c r="H9" s="505"/>
      <c r="I9" s="505"/>
      <c r="J9" s="505"/>
      <c r="K9" s="505"/>
    </row>
    <row r="10" spans="3:11" ht="205.5" customHeight="1" x14ac:dyDescent="0.25">
      <c r="C10" s="505" t="s">
        <v>250</v>
      </c>
      <c r="D10" s="505"/>
      <c r="E10" s="505"/>
      <c r="F10" s="505"/>
      <c r="G10" s="505"/>
      <c r="H10" s="505"/>
      <c r="I10" s="505"/>
      <c r="J10" s="505"/>
      <c r="K10" s="505"/>
    </row>
    <row r="11" spans="3:11" ht="205.5" customHeight="1" x14ac:dyDescent="0.25">
      <c r="C11" s="179"/>
      <c r="D11" s="179"/>
      <c r="E11" s="179"/>
      <c r="F11" s="179"/>
      <c r="G11" s="179"/>
      <c r="H11" s="179"/>
      <c r="I11" s="179"/>
      <c r="J11" s="179"/>
      <c r="K11" s="179"/>
    </row>
    <row r="12" spans="3:11" ht="39.75" customHeight="1" x14ac:dyDescent="0.25">
      <c r="C12" s="506" t="s">
        <v>252</v>
      </c>
      <c r="D12" s="506"/>
      <c r="E12" s="506"/>
      <c r="F12" s="506"/>
      <c r="G12" s="506"/>
      <c r="H12" s="506"/>
      <c r="I12" s="506"/>
      <c r="J12" s="506"/>
      <c r="K12" s="506"/>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C8" sqref="C8:V8"/>
    </sheetView>
  </sheetViews>
  <sheetFormatPr baseColWidth="10" defaultColWidth="11.42578125" defaultRowHeight="15" x14ac:dyDescent="0.25"/>
  <cols>
    <col min="1" max="1" width="24.140625" style="26" customWidth="1"/>
    <col min="2" max="2" width="44.42578125" style="26" customWidth="1"/>
    <col min="3" max="3" width="47.28515625" style="26" bestFit="1" customWidth="1"/>
    <col min="4" max="4" width="27" style="240" customWidth="1"/>
    <col min="5" max="5" width="25.28515625" style="26" customWidth="1"/>
    <col min="6" max="6" width="45.7109375" style="26" customWidth="1"/>
    <col min="7" max="13" width="11.42578125" style="26"/>
    <col min="14" max="14" width="27.5703125" style="26" customWidth="1"/>
    <col min="15" max="16384" width="11.42578125" style="26"/>
  </cols>
  <sheetData>
    <row r="1" spans="1:14" ht="72" customHeight="1" x14ac:dyDescent="0.25">
      <c r="A1"/>
      <c r="B1" s="507" t="s">
        <v>569</v>
      </c>
      <c r="C1" s="507"/>
      <c r="D1" s="507"/>
      <c r="E1" s="507"/>
      <c r="F1" s="508"/>
      <c r="G1" s="68"/>
      <c r="H1" s="68"/>
      <c r="I1" s="68"/>
      <c r="J1" s="68"/>
      <c r="K1" s="68"/>
      <c r="L1" s="68"/>
      <c r="M1" s="70"/>
      <c r="N1" s="71"/>
    </row>
    <row r="2" spans="1:14" ht="16.5" x14ac:dyDescent="0.3">
      <c r="A2" s="72" t="s">
        <v>106</v>
      </c>
      <c r="B2" s="217">
        <v>44926</v>
      </c>
      <c r="C2" s="21"/>
      <c r="D2" s="71"/>
      <c r="E2" s="21"/>
      <c r="F2" s="22"/>
    </row>
    <row r="3" spans="1:14" ht="76.5" customHeight="1" x14ac:dyDescent="0.25">
      <c r="A3" s="509" t="s">
        <v>133</v>
      </c>
      <c r="B3" s="510"/>
      <c r="C3" s="510"/>
      <c r="D3" s="510"/>
      <c r="E3" s="510"/>
      <c r="F3" s="511"/>
    </row>
    <row r="4" spans="1:14" ht="24.75" customHeight="1" x14ac:dyDescent="0.25">
      <c r="A4" s="73"/>
      <c r="B4" s="74"/>
      <c r="C4" s="74"/>
      <c r="D4" s="237"/>
      <c r="E4" s="74"/>
      <c r="F4" s="75"/>
      <c r="H4"/>
    </row>
    <row r="5" spans="1:14" ht="28.5" x14ac:dyDescent="0.25">
      <c r="A5" s="76" t="s">
        <v>70</v>
      </c>
      <c r="B5" s="57" t="s">
        <v>65</v>
      </c>
      <c r="C5" s="57" t="s">
        <v>66</v>
      </c>
      <c r="D5" s="57" t="s">
        <v>67</v>
      </c>
      <c r="E5" s="57" t="s">
        <v>69</v>
      </c>
      <c r="F5" s="77" t="s">
        <v>68</v>
      </c>
      <c r="G5" s="69"/>
    </row>
    <row r="6" spans="1:14" ht="30.75" customHeight="1" x14ac:dyDescent="0.25">
      <c r="A6" s="514" t="s">
        <v>71</v>
      </c>
      <c r="B6" s="63" t="s">
        <v>77</v>
      </c>
      <c r="C6" s="218" t="s">
        <v>440</v>
      </c>
      <c r="D6" s="236">
        <v>43277</v>
      </c>
      <c r="E6" s="62" t="s">
        <v>376</v>
      </c>
      <c r="F6" s="78"/>
    </row>
    <row r="7" spans="1:14" ht="30.75" customHeight="1" x14ac:dyDescent="0.25">
      <c r="A7" s="514"/>
      <c r="B7" s="63" t="s">
        <v>72</v>
      </c>
      <c r="C7" s="218" t="s">
        <v>441</v>
      </c>
      <c r="D7" s="236">
        <v>44047</v>
      </c>
      <c r="E7" s="62" t="s">
        <v>376</v>
      </c>
      <c r="F7" s="78"/>
    </row>
    <row r="8" spans="1:14" ht="30.75" customHeight="1" x14ac:dyDescent="0.25">
      <c r="A8" s="514"/>
      <c r="B8" s="63" t="s">
        <v>73</v>
      </c>
      <c r="C8" s="218" t="s">
        <v>441</v>
      </c>
      <c r="D8" s="236">
        <v>44047</v>
      </c>
      <c r="E8" s="62" t="s">
        <v>376</v>
      </c>
      <c r="F8" s="78"/>
    </row>
    <row r="9" spans="1:14" ht="16.5" x14ac:dyDescent="0.25">
      <c r="A9" s="514"/>
      <c r="B9" s="63" t="s">
        <v>75</v>
      </c>
      <c r="C9" s="219" t="s">
        <v>442</v>
      </c>
      <c r="D9" s="236">
        <v>44182</v>
      </c>
      <c r="E9" s="62" t="s">
        <v>376</v>
      </c>
      <c r="F9" s="78"/>
    </row>
    <row r="10" spans="1:14" ht="33" x14ac:dyDescent="0.25">
      <c r="A10" s="514"/>
      <c r="B10" s="63" t="s">
        <v>76</v>
      </c>
      <c r="C10" s="219" t="s">
        <v>443</v>
      </c>
      <c r="D10" s="236">
        <v>44043</v>
      </c>
      <c r="E10" s="62" t="s">
        <v>376</v>
      </c>
      <c r="F10" s="78"/>
    </row>
    <row r="11" spans="1:14" ht="30.75" customHeight="1" x14ac:dyDescent="0.25">
      <c r="A11" s="514"/>
      <c r="B11" s="63" t="s">
        <v>74</v>
      </c>
      <c r="C11" s="219" t="s">
        <v>521</v>
      </c>
      <c r="D11" s="62" t="s">
        <v>522</v>
      </c>
      <c r="E11" s="62" t="s">
        <v>376</v>
      </c>
      <c r="F11" s="78"/>
    </row>
    <row r="12" spans="1:14" ht="30.75" customHeight="1" x14ac:dyDescent="0.25">
      <c r="A12" s="514"/>
      <c r="B12" s="63" t="s">
        <v>89</v>
      </c>
      <c r="C12" s="219" t="s">
        <v>444</v>
      </c>
      <c r="D12" s="236">
        <v>44090</v>
      </c>
      <c r="E12" s="62" t="s">
        <v>376</v>
      </c>
      <c r="F12" s="78"/>
    </row>
    <row r="13" spans="1:14" ht="30.75" customHeight="1" x14ac:dyDescent="0.25">
      <c r="A13" s="514"/>
      <c r="B13" s="63" t="s">
        <v>78</v>
      </c>
      <c r="C13" s="218" t="s">
        <v>445</v>
      </c>
      <c r="D13" s="236">
        <v>44068</v>
      </c>
      <c r="E13" s="62" t="s">
        <v>376</v>
      </c>
      <c r="F13" s="78"/>
    </row>
    <row r="14" spans="1:14" ht="30.75" customHeight="1" x14ac:dyDescent="0.25">
      <c r="A14" s="514"/>
      <c r="B14" s="63" t="s">
        <v>241</v>
      </c>
      <c r="C14" s="218" t="s">
        <v>520</v>
      </c>
      <c r="D14" s="236">
        <v>43882</v>
      </c>
      <c r="E14" s="62" t="s">
        <v>376</v>
      </c>
      <c r="F14" s="78"/>
    </row>
    <row r="15" spans="1:14" ht="30.75" customHeight="1" x14ac:dyDescent="0.25">
      <c r="A15" s="514"/>
      <c r="B15" s="63" t="s">
        <v>90</v>
      </c>
      <c r="C15" s="219" t="s">
        <v>446</v>
      </c>
      <c r="D15" s="62">
        <v>2020</v>
      </c>
      <c r="E15" s="62" t="s">
        <v>376</v>
      </c>
      <c r="F15" s="78"/>
    </row>
    <row r="16" spans="1:14" ht="16.5" x14ac:dyDescent="0.25">
      <c r="A16" s="514"/>
      <c r="B16" s="63" t="s">
        <v>98</v>
      </c>
      <c r="C16" s="219" t="s">
        <v>447</v>
      </c>
      <c r="D16" s="236">
        <v>43936</v>
      </c>
      <c r="E16" s="62" t="s">
        <v>376</v>
      </c>
      <c r="F16" s="78"/>
    </row>
    <row r="17" spans="1:6" ht="37.5" customHeight="1" x14ac:dyDescent="0.3">
      <c r="A17" s="512" t="s">
        <v>79</v>
      </c>
      <c r="B17" s="66" t="s">
        <v>80</v>
      </c>
      <c r="C17" s="219" t="s">
        <v>448</v>
      </c>
      <c r="D17" s="241">
        <v>2020</v>
      </c>
      <c r="E17" s="62" t="s">
        <v>376</v>
      </c>
      <c r="F17" s="79"/>
    </row>
    <row r="18" spans="1:6" ht="37.5" customHeight="1" x14ac:dyDescent="0.3">
      <c r="A18" s="512"/>
      <c r="B18" s="66" t="s">
        <v>81</v>
      </c>
      <c r="C18" s="219" t="s">
        <v>449</v>
      </c>
      <c r="D18" s="241">
        <v>2020</v>
      </c>
      <c r="E18" s="62" t="s">
        <v>376</v>
      </c>
      <c r="F18" s="79"/>
    </row>
    <row r="19" spans="1:6" ht="37.5" customHeight="1" x14ac:dyDescent="0.3">
      <c r="A19" s="512"/>
      <c r="B19" s="66" t="s">
        <v>82</v>
      </c>
      <c r="C19" s="219" t="s">
        <v>451</v>
      </c>
      <c r="D19" s="243">
        <v>42664</v>
      </c>
      <c r="E19" s="62" t="s">
        <v>376</v>
      </c>
      <c r="F19" s="79"/>
    </row>
    <row r="20" spans="1:6" ht="37.5" customHeight="1" x14ac:dyDescent="0.3">
      <c r="A20" s="512"/>
      <c r="B20" s="66" t="s">
        <v>83</v>
      </c>
      <c r="C20" s="242" t="s">
        <v>450</v>
      </c>
      <c r="D20" s="243">
        <v>42664</v>
      </c>
      <c r="E20" s="62" t="s">
        <v>377</v>
      </c>
      <c r="F20" s="79"/>
    </row>
    <row r="21" spans="1:6" ht="37.5" customHeight="1" x14ac:dyDescent="0.3">
      <c r="A21" s="512"/>
      <c r="B21" s="66" t="s">
        <v>84</v>
      </c>
      <c r="C21" s="219" t="s">
        <v>452</v>
      </c>
      <c r="D21" s="241"/>
      <c r="E21" s="62" t="s">
        <v>12</v>
      </c>
      <c r="F21" s="79"/>
    </row>
    <row r="22" spans="1:6" ht="37.5" customHeight="1" x14ac:dyDescent="0.3">
      <c r="A22" s="512"/>
      <c r="B22" s="66" t="s">
        <v>107</v>
      </c>
      <c r="C22" s="218" t="s">
        <v>445</v>
      </c>
      <c r="D22" s="243">
        <v>44068</v>
      </c>
      <c r="E22" s="62" t="s">
        <v>376</v>
      </c>
      <c r="F22" s="79"/>
    </row>
    <row r="23" spans="1:6" ht="16.5" x14ac:dyDescent="0.3">
      <c r="A23" s="512"/>
      <c r="B23" s="66" t="s">
        <v>85</v>
      </c>
      <c r="C23" s="219" t="s">
        <v>453</v>
      </c>
      <c r="D23" s="243">
        <v>44043</v>
      </c>
      <c r="E23" s="62" t="s">
        <v>376</v>
      </c>
      <c r="F23" s="79"/>
    </row>
    <row r="24" spans="1:6" ht="37.5" customHeight="1" x14ac:dyDescent="0.3">
      <c r="A24" s="512"/>
      <c r="B24" s="63" t="s">
        <v>86</v>
      </c>
      <c r="C24" s="324" t="s">
        <v>532</v>
      </c>
      <c r="D24" s="243">
        <v>43854</v>
      </c>
      <c r="E24" s="62" t="s">
        <v>376</v>
      </c>
      <c r="F24" s="79"/>
    </row>
    <row r="25" spans="1:6" ht="37.5" customHeight="1" x14ac:dyDescent="0.3">
      <c r="A25" s="512"/>
      <c r="B25" s="63" t="s">
        <v>87</v>
      </c>
      <c r="C25" s="219" t="s">
        <v>454</v>
      </c>
      <c r="D25" s="241">
        <v>2020</v>
      </c>
      <c r="E25" s="62" t="s">
        <v>376</v>
      </c>
      <c r="F25" s="79"/>
    </row>
    <row r="26" spans="1:6" ht="37.5" customHeight="1" x14ac:dyDescent="0.3">
      <c r="A26" s="512"/>
      <c r="B26" s="63" t="s">
        <v>88</v>
      </c>
      <c r="C26" s="219" t="s">
        <v>455</v>
      </c>
      <c r="D26" s="241">
        <v>2020</v>
      </c>
      <c r="E26" s="62" t="s">
        <v>376</v>
      </c>
      <c r="F26" s="79"/>
    </row>
    <row r="27" spans="1:6" ht="37.5" customHeight="1" x14ac:dyDescent="0.3">
      <c r="A27" s="512"/>
      <c r="B27" s="63" t="s">
        <v>91</v>
      </c>
      <c r="C27" s="219" t="s">
        <v>456</v>
      </c>
      <c r="D27" s="243">
        <v>44183</v>
      </c>
      <c r="E27" s="62" t="s">
        <v>376</v>
      </c>
      <c r="F27" s="79"/>
    </row>
    <row r="28" spans="1:6" ht="16.5" x14ac:dyDescent="0.3">
      <c r="A28" s="515" t="s">
        <v>95</v>
      </c>
      <c r="B28" s="63" t="s">
        <v>96</v>
      </c>
      <c r="C28" s="219" t="s">
        <v>457</v>
      </c>
      <c r="D28" s="243">
        <v>44132</v>
      </c>
      <c r="E28" s="62" t="s">
        <v>376</v>
      </c>
      <c r="F28" s="79"/>
    </row>
    <row r="29" spans="1:6" ht="37.5" customHeight="1" x14ac:dyDescent="0.3">
      <c r="A29" s="516"/>
      <c r="B29" s="63" t="s">
        <v>97</v>
      </c>
      <c r="C29" s="219" t="s">
        <v>458</v>
      </c>
      <c r="D29" s="243">
        <v>43817</v>
      </c>
      <c r="E29" s="62" t="s">
        <v>376</v>
      </c>
      <c r="F29" s="79"/>
    </row>
    <row r="30" spans="1:6" ht="37.5" customHeight="1" x14ac:dyDescent="0.3">
      <c r="A30" s="516"/>
      <c r="B30" s="63" t="s">
        <v>99</v>
      </c>
      <c r="C30" s="219" t="s">
        <v>458</v>
      </c>
      <c r="D30" s="243">
        <v>43817</v>
      </c>
      <c r="E30" s="62" t="s">
        <v>376</v>
      </c>
      <c r="F30" s="79"/>
    </row>
    <row r="31" spans="1:6" ht="30" x14ac:dyDescent="0.3">
      <c r="A31" s="516"/>
      <c r="B31" s="63" t="s">
        <v>100</v>
      </c>
      <c r="C31" s="219" t="s">
        <v>459</v>
      </c>
      <c r="D31" s="243">
        <v>44203</v>
      </c>
      <c r="E31" s="62" t="s">
        <v>376</v>
      </c>
      <c r="F31" s="79"/>
    </row>
    <row r="32" spans="1:6" ht="37.5" customHeight="1" x14ac:dyDescent="0.3">
      <c r="A32" s="517"/>
      <c r="B32" s="63" t="s">
        <v>103</v>
      </c>
      <c r="C32" s="219" t="s">
        <v>375</v>
      </c>
      <c r="D32" s="241"/>
      <c r="E32" s="62"/>
      <c r="F32" s="79"/>
    </row>
    <row r="33" spans="1:6" ht="43.5" customHeight="1" x14ac:dyDescent="0.3">
      <c r="A33" s="512" t="s">
        <v>92</v>
      </c>
      <c r="B33" s="63" t="s">
        <v>105</v>
      </c>
      <c r="C33" s="219" t="s">
        <v>460</v>
      </c>
      <c r="D33" s="243">
        <v>43984</v>
      </c>
      <c r="E33" s="62" t="s">
        <v>376</v>
      </c>
      <c r="F33" s="79"/>
    </row>
    <row r="34" spans="1:6" ht="33" x14ac:dyDescent="0.3">
      <c r="A34" s="512"/>
      <c r="B34" s="63" t="s">
        <v>93</v>
      </c>
      <c r="C34" s="219" t="s">
        <v>461</v>
      </c>
      <c r="D34" s="243">
        <v>44179</v>
      </c>
      <c r="E34" s="62" t="s">
        <v>376</v>
      </c>
      <c r="F34" s="79"/>
    </row>
    <row r="35" spans="1:6" ht="43.5" customHeight="1" x14ac:dyDescent="0.3">
      <c r="A35" s="512"/>
      <c r="B35" s="63" t="s">
        <v>94</v>
      </c>
      <c r="C35" s="219" t="s">
        <v>462</v>
      </c>
      <c r="D35" s="243">
        <v>44152</v>
      </c>
      <c r="E35" s="62" t="s">
        <v>376</v>
      </c>
      <c r="F35" s="79"/>
    </row>
    <row r="36" spans="1:6" ht="43.5" customHeight="1" x14ac:dyDescent="0.3">
      <c r="A36" s="512"/>
      <c r="B36" s="63" t="s">
        <v>101</v>
      </c>
      <c r="C36" s="219" t="s">
        <v>375</v>
      </c>
      <c r="D36" s="241"/>
      <c r="E36" s="62"/>
      <c r="F36" s="79"/>
    </row>
    <row r="37" spans="1:6" ht="43.5" customHeight="1" x14ac:dyDescent="0.3">
      <c r="A37" s="512"/>
      <c r="B37" s="63" t="s">
        <v>104</v>
      </c>
      <c r="C37" s="219"/>
      <c r="D37" s="241"/>
      <c r="E37" s="62"/>
      <c r="F37" s="79" t="s">
        <v>534</v>
      </c>
    </row>
    <row r="38" spans="1:6" ht="33" x14ac:dyDescent="0.3">
      <c r="A38" s="512"/>
      <c r="B38" s="63" t="s">
        <v>131</v>
      </c>
      <c r="C38" s="219" t="s">
        <v>527</v>
      </c>
      <c r="D38" s="243">
        <v>43159</v>
      </c>
      <c r="E38" s="62" t="s">
        <v>376</v>
      </c>
      <c r="F38" s="79"/>
    </row>
    <row r="39" spans="1:6" ht="46.5" thickBot="1" x14ac:dyDescent="0.35">
      <c r="A39" s="513"/>
      <c r="B39" s="80" t="s">
        <v>132</v>
      </c>
      <c r="C39" s="244" t="s">
        <v>463</v>
      </c>
      <c r="D39" s="245">
        <v>43827</v>
      </c>
      <c r="E39" s="220" t="s">
        <v>376</v>
      </c>
      <c r="F39" s="81"/>
    </row>
    <row r="40" spans="1:6" ht="16.5" x14ac:dyDescent="0.3">
      <c r="A40" s="181"/>
      <c r="B40" s="181"/>
      <c r="C40" s="181"/>
      <c r="D40" s="238"/>
      <c r="E40" s="181"/>
      <c r="F40" s="181"/>
    </row>
    <row r="41" spans="1:6" ht="16.5" x14ac:dyDescent="0.3">
      <c r="A41" s="181"/>
      <c r="B41" s="181"/>
      <c r="C41" s="181"/>
      <c r="D41" s="238"/>
      <c r="E41" s="181"/>
      <c r="F41" s="181"/>
    </row>
    <row r="42" spans="1:6" ht="16.5" x14ac:dyDescent="0.3">
      <c r="A42" s="99"/>
      <c r="B42" s="99"/>
      <c r="C42" s="99"/>
      <c r="D42" s="239"/>
      <c r="E42" s="99"/>
      <c r="F42" s="99"/>
    </row>
    <row r="43" spans="1:6" ht="16.5" x14ac:dyDescent="0.3">
      <c r="A43" s="99"/>
      <c r="B43" s="99"/>
      <c r="C43" s="99"/>
      <c r="D43" s="239"/>
      <c r="E43" s="99"/>
      <c r="F43" s="99"/>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dataValidation allowBlank="1" showInputMessage="1" showErrorMessage="1" prompt="Registre la fecha de vigencia del soporte relacionado. Cuando sean distintos documentos y fechas en el ítem como procesos. relacione donde se encuentra el registro de actualziaciones." sqref="D5"/>
    <dataValidation allowBlank="1" showInputMessage="1" showErrorMessage="1" prompt="Registre SI, si tiene acceso al documento, NO cuando exista alguna limitación en su acceso, indicando en las Notas del equipo Auditor la observación._x000a_" sqref="E5"/>
    <dataValidation allowBlank="1" showInputMessage="1" showErrorMessage="1" prompt="Registre notas de relevancia de orientación sobre la información. Ej: Version desactualizada, No se presentó auditoría regular en la última vigencia, etc." sqref="F5"/>
  </dataValidations>
  <hyperlinks>
    <hyperlink ref="C6" r:id="rId1"/>
    <hyperlink ref="C7" r:id="rId2"/>
    <hyperlink ref="C8" r:id="rId3"/>
    <hyperlink ref="C9" r:id="rId4"/>
    <hyperlink ref="C15" r:id="rId5"/>
    <hyperlink ref="C18" r:id="rId6"/>
    <hyperlink ref="C28" r:id="rId7"/>
    <hyperlink ref="C29" r:id="rId8"/>
    <hyperlink ref="C31" r:id="rId9"/>
    <hyperlink ref="C35" r:id="rId10"/>
    <hyperlink ref="C39" r:id="rId11"/>
    <hyperlink ref="C24" r:id="rId12"/>
  </hyperlinks>
  <pageMargins left="0.7" right="0.7" top="0.75" bottom="0.75" header="0.3" footer="0.3"/>
  <pageSetup orientation="portrait" horizontalDpi="4294967292" verticalDpi="0" r:id="rId13"/>
  <drawing r:id="rId1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00"/>
  <sheetViews>
    <sheetView zoomScale="70" zoomScaleNormal="70" workbookViewId="0">
      <selection activeCell="C8" sqref="C8:V8"/>
    </sheetView>
  </sheetViews>
  <sheetFormatPr baseColWidth="10" defaultColWidth="14.42578125" defaultRowHeight="15" customHeight="1" x14ac:dyDescent="0.3"/>
  <cols>
    <col min="1" max="1" width="4.5703125" style="189" customWidth="1"/>
    <col min="2" max="2" width="48.7109375" style="189" customWidth="1"/>
    <col min="3" max="7" width="10.7109375" style="189" customWidth="1"/>
    <col min="8" max="8" width="11.5703125" style="189" customWidth="1"/>
    <col min="9" max="9" width="14.140625" style="189" customWidth="1"/>
    <col min="10" max="10" width="22" style="189" customWidth="1"/>
    <col min="11" max="11" width="9.7109375" style="189" bestFit="1" customWidth="1"/>
    <col min="12" max="12" width="9.7109375" style="193" bestFit="1" customWidth="1"/>
    <col min="13" max="13" width="13" style="189" customWidth="1"/>
    <col min="14" max="14" width="10.85546875" style="189" customWidth="1"/>
    <col min="15" max="16" width="10.7109375" style="189" customWidth="1"/>
    <col min="17" max="17" width="16.28515625" style="189" customWidth="1"/>
    <col min="18" max="18" width="16.140625" style="189" customWidth="1"/>
    <col min="19" max="19" width="10.7109375" style="189" customWidth="1"/>
    <col min="20" max="21" width="32.140625" style="189" customWidth="1"/>
    <col min="22" max="24" width="14.42578125" style="189"/>
    <col min="25" max="25" width="39" style="189" customWidth="1"/>
    <col min="26" max="16384" width="14.42578125" style="189"/>
  </cols>
  <sheetData>
    <row r="1" spans="2:28" ht="15" customHeight="1" thickBot="1" x14ac:dyDescent="0.35"/>
    <row r="2" spans="2:28" ht="16.5" x14ac:dyDescent="0.3">
      <c r="B2" s="545"/>
      <c r="C2" s="548" t="s">
        <v>358</v>
      </c>
      <c r="D2" s="549"/>
      <c r="E2" s="549"/>
      <c r="F2" s="549"/>
      <c r="G2" s="549"/>
      <c r="H2" s="549"/>
      <c r="I2" s="549"/>
      <c r="J2" s="549"/>
      <c r="K2" s="549"/>
      <c r="L2" s="549"/>
      <c r="M2" s="549"/>
      <c r="N2" s="549"/>
      <c r="O2" s="549"/>
      <c r="P2" s="549"/>
      <c r="Q2" s="550"/>
      <c r="R2" s="555"/>
      <c r="S2" s="556"/>
      <c r="T2" s="557"/>
    </row>
    <row r="3" spans="2:28" ht="16.5" x14ac:dyDescent="0.3">
      <c r="B3" s="546"/>
      <c r="C3" s="551"/>
      <c r="D3" s="552"/>
      <c r="E3" s="552"/>
      <c r="F3" s="552"/>
      <c r="G3" s="552"/>
      <c r="H3" s="552"/>
      <c r="I3" s="552"/>
      <c r="J3" s="552"/>
      <c r="K3" s="552"/>
      <c r="L3" s="552"/>
      <c r="M3" s="552"/>
      <c r="N3" s="552"/>
      <c r="O3" s="552"/>
      <c r="P3" s="552"/>
      <c r="Q3" s="553"/>
      <c r="R3" s="560"/>
      <c r="S3" s="561"/>
      <c r="T3" s="558"/>
    </row>
    <row r="4" spans="2:28" ht="16.5" x14ac:dyDescent="0.3">
      <c r="B4" s="546"/>
      <c r="C4" s="551"/>
      <c r="D4" s="552"/>
      <c r="E4" s="552"/>
      <c r="F4" s="552"/>
      <c r="G4" s="552"/>
      <c r="H4" s="552"/>
      <c r="I4" s="552"/>
      <c r="J4" s="552"/>
      <c r="K4" s="552"/>
      <c r="L4" s="552"/>
      <c r="M4" s="552"/>
      <c r="N4" s="552"/>
      <c r="O4" s="552"/>
      <c r="P4" s="552"/>
      <c r="Q4" s="553"/>
      <c r="R4" s="560"/>
      <c r="S4" s="561"/>
      <c r="T4" s="558"/>
    </row>
    <row r="5" spans="2:28" ht="17.25" thickBot="1" x14ac:dyDescent="0.35">
      <c r="B5" s="547"/>
      <c r="C5" s="551"/>
      <c r="D5" s="541"/>
      <c r="E5" s="540"/>
      <c r="F5" s="540"/>
      <c r="G5" s="540"/>
      <c r="H5" s="540"/>
      <c r="I5" s="540"/>
      <c r="J5" s="540"/>
      <c r="K5" s="540"/>
      <c r="L5" s="540"/>
      <c r="M5" s="540"/>
      <c r="N5" s="540"/>
      <c r="O5" s="540"/>
      <c r="P5" s="540"/>
      <c r="Q5" s="554"/>
      <c r="R5" s="562"/>
      <c r="S5" s="563"/>
      <c r="T5" s="559"/>
    </row>
    <row r="6" spans="2:28" ht="17.25" thickBot="1" x14ac:dyDescent="0.35">
      <c r="B6" s="272" t="s">
        <v>11</v>
      </c>
      <c r="C6" s="543">
        <v>44926</v>
      </c>
      <c r="D6" s="544"/>
    </row>
    <row r="7" spans="2:28" ht="15" customHeight="1" thickBot="1" x14ac:dyDescent="0.35"/>
    <row r="8" spans="2:28" ht="17.25" thickBot="1" x14ac:dyDescent="0.35">
      <c r="B8" s="190">
        <v>1</v>
      </c>
      <c r="C8" s="524">
        <v>2</v>
      </c>
      <c r="D8" s="525"/>
      <c r="E8" s="525"/>
      <c r="F8" s="525"/>
      <c r="G8" s="525"/>
      <c r="H8" s="525"/>
      <c r="I8" s="525"/>
      <c r="J8" s="526"/>
      <c r="K8" s="205"/>
      <c r="L8" s="205"/>
      <c r="M8" s="531">
        <v>3</v>
      </c>
      <c r="N8" s="532"/>
      <c r="O8" s="531">
        <v>4</v>
      </c>
      <c r="P8" s="532"/>
      <c r="Q8" s="531">
        <v>5</v>
      </c>
      <c r="R8" s="533"/>
      <c r="S8" s="533"/>
      <c r="T8" s="522">
        <v>6</v>
      </c>
      <c r="U8" s="523"/>
    </row>
    <row r="9" spans="2:28" ht="47.25" customHeight="1" thickBot="1" x14ac:dyDescent="0.35">
      <c r="B9" s="538" t="s">
        <v>357</v>
      </c>
      <c r="C9" s="539" t="s">
        <v>0</v>
      </c>
      <c r="D9" s="540"/>
      <c r="E9" s="540"/>
      <c r="F9" s="540"/>
      <c r="G9" s="540"/>
      <c r="H9" s="536" t="s">
        <v>6</v>
      </c>
      <c r="I9" s="541"/>
      <c r="J9" s="518" t="s">
        <v>287</v>
      </c>
      <c r="K9" s="527"/>
      <c r="L9" s="519"/>
      <c r="M9" s="529" t="s">
        <v>7</v>
      </c>
      <c r="N9" s="542"/>
      <c r="O9" s="536" t="s">
        <v>8</v>
      </c>
      <c r="P9" s="542"/>
      <c r="Q9" s="534" t="s">
        <v>9</v>
      </c>
      <c r="R9" s="534" t="s">
        <v>10</v>
      </c>
      <c r="S9" s="536" t="s">
        <v>13</v>
      </c>
      <c r="T9" s="518" t="s">
        <v>14</v>
      </c>
      <c r="U9" s="519"/>
    </row>
    <row r="10" spans="2:28" ht="47.25" customHeight="1" thickBot="1" x14ac:dyDescent="0.35">
      <c r="B10" s="535"/>
      <c r="C10" s="254" t="s">
        <v>1</v>
      </c>
      <c r="D10" s="255" t="s">
        <v>2</v>
      </c>
      <c r="E10" s="256" t="s">
        <v>3</v>
      </c>
      <c r="F10" s="257" t="s">
        <v>4</v>
      </c>
      <c r="G10" s="258" t="s">
        <v>5</v>
      </c>
      <c r="H10" s="537"/>
      <c r="I10" s="541"/>
      <c r="J10" s="528"/>
      <c r="K10" s="529"/>
      <c r="L10" s="530"/>
      <c r="M10" s="541"/>
      <c r="N10" s="542"/>
      <c r="O10" s="537"/>
      <c r="P10" s="542"/>
      <c r="Q10" s="535"/>
      <c r="R10" s="535"/>
      <c r="S10" s="537"/>
      <c r="T10" s="520"/>
      <c r="U10" s="521"/>
    </row>
    <row r="11" spans="2:28" ht="51.75" customHeight="1" thickBot="1" x14ac:dyDescent="0.35">
      <c r="B11" s="314" t="e">
        <f>+#REF!</f>
        <v>#REF!</v>
      </c>
      <c r="C11" s="259">
        <f>+'ANALISIS OCI'!X9</f>
        <v>0</v>
      </c>
      <c r="D11" s="260">
        <f>+'ANALISIS OCI'!Y9</f>
        <v>0</v>
      </c>
      <c r="E11" s="260">
        <f>+'ANALISIS OCI'!Z9</f>
        <v>0</v>
      </c>
      <c r="F11" s="260">
        <f>+'ANALISIS OCI'!AA9</f>
        <v>0</v>
      </c>
      <c r="G11" s="261">
        <f>SUM(C11:F11)</f>
        <v>0</v>
      </c>
      <c r="H11" s="249">
        <f>IF(G11=0,0,IF(($C11/$G11)&gt;=0.2,"Extremo",+IF((($C11/G11)+($D11/$G11))&gt;=0.3,"Alto",+IF((($C11/$G11)+($D11/$G11)+($E11/$G11))&gt;=0.4,"Moderado",+IF(($C11/$G11)+($D11/$G11)+($E11/$G11)+($F11/$G11)&gt;=0.5,"Bajo",IF(G11=0,0))))))</f>
        <v>0</v>
      </c>
      <c r="I11" s="250">
        <f t="shared" ref="I11:I47" si="0">(IF(H11="Extremo",50%,(IF(H11="Alto",40%,IF(H11="Moderado",15%,IF(H11="Bajo",10%,0))))))</f>
        <v>0</v>
      </c>
      <c r="J11" s="246" t="e">
        <f>'ANALISIS OCI'!AC9</f>
        <v>#DIV/0!</v>
      </c>
      <c r="K11" s="247" t="e">
        <f>(IF(J11="Extremo",50%,(IF(J11="Alto",40%,IF(J11="Moderado",15%,IF(J11="Bajo",10%,0))))))</f>
        <v>#DIV/0!</v>
      </c>
      <c r="L11" s="248" t="e">
        <f>IF(I11=0,K11,I11)</f>
        <v>#DIV/0!</v>
      </c>
      <c r="M11" s="262" t="s">
        <v>12</v>
      </c>
      <c r="N11" s="263">
        <f t="shared" ref="N11:N47" si="1">IF(M11="Si",100%,IF(M11="No",0,0))</f>
        <v>0</v>
      </c>
      <c r="O11" s="264" t="s">
        <v>376</v>
      </c>
      <c r="P11" s="265">
        <f t="shared" ref="P11:P47" si="2">IF(O11="Si",20%,IF(O11="No",0,0))</f>
        <v>0.2</v>
      </c>
      <c r="Q11" s="251"/>
      <c r="R11" s="252">
        <f>+$C$6-Q11</f>
        <v>44926</v>
      </c>
      <c r="S11" s="266">
        <f t="shared" ref="S11:S47" si="3">IF(R11&gt;=1080,30%,IF(R11&gt;=720,20%,IF(R11&gt;=360,10%,IF(R11&lt;=359,0%,0))))</f>
        <v>0.3</v>
      </c>
      <c r="T11" s="253" t="e">
        <f>IF(N11=100%,100%,(L11+P11+S11))</f>
        <v>#DIV/0!</v>
      </c>
      <c r="U11" s="206" t="e">
        <f>+IF(T11&gt;=85%,$AB$12,IF(AND( T11&gt;65%,T11&lt;85%),$AB$13,$AB$14))</f>
        <v>#DIV/0!</v>
      </c>
      <c r="X11" s="194"/>
      <c r="Y11" s="194"/>
      <c r="Z11" s="194"/>
      <c r="AA11" s="194"/>
    </row>
    <row r="12" spans="2:28" ht="39" customHeight="1" thickBot="1" x14ac:dyDescent="0.35">
      <c r="B12" s="314" t="e">
        <f>+#REF!</f>
        <v>#REF!</v>
      </c>
      <c r="C12" s="259">
        <f>+'ANALISIS OCI'!X10</f>
        <v>0</v>
      </c>
      <c r="D12" s="260">
        <f>+'ANALISIS OCI'!Y10</f>
        <v>0</v>
      </c>
      <c r="E12" s="260">
        <f>+'ANALISIS OCI'!Z10</f>
        <v>0</v>
      </c>
      <c r="F12" s="260">
        <f>+'ANALISIS OCI'!AA10</f>
        <v>0</v>
      </c>
      <c r="G12" s="261">
        <f t="shared" ref="G12:G47" si="4">SUM(C12:F12)</f>
        <v>0</v>
      </c>
      <c r="H12" s="249">
        <f t="shared" ref="H12:H47" si="5">IF(G12=0,0,IF(($C12/$G12)&gt;=0.2,"Extremo",+IF((($C12/G12)+($D12/$G12))&gt;=0.3,"Alto",+IF((($C12/$G12)+($D12/$G12)+($E12/$G12))&gt;=0.4,"Moderado",+IF(($C12/$G12)+($D12/$G12)+($E12/$G12)+($F12/$G12)&gt;=0.5,"Bajo",IF(G12=0,0))))))</f>
        <v>0</v>
      </c>
      <c r="I12" s="250">
        <f t="shared" si="0"/>
        <v>0</v>
      </c>
      <c r="J12" s="246" t="e">
        <f>'ANALISIS OCI'!AC10</f>
        <v>#DIV/0!</v>
      </c>
      <c r="K12" s="247" t="e">
        <f>(IF(J12="Extremo",50%,(IF(J12="Alto",40%,IF(J12="Moderado",15%,IF(J12="Bajo",10%,0))))))</f>
        <v>#DIV/0!</v>
      </c>
      <c r="L12" s="248" t="e">
        <f t="shared" ref="L12:L77" si="6">IF(I12=0,K12,I12)</f>
        <v>#DIV/0!</v>
      </c>
      <c r="M12" s="262" t="s">
        <v>12</v>
      </c>
      <c r="N12" s="263">
        <f t="shared" si="1"/>
        <v>0</v>
      </c>
      <c r="O12" s="264" t="s">
        <v>12</v>
      </c>
      <c r="P12" s="265">
        <f t="shared" si="2"/>
        <v>0</v>
      </c>
      <c r="Q12" s="251"/>
      <c r="R12" s="252">
        <f>+$C$6-Q12</f>
        <v>44926</v>
      </c>
      <c r="S12" s="266">
        <f t="shared" si="3"/>
        <v>0.3</v>
      </c>
      <c r="T12" s="232" t="e">
        <f t="shared" ref="T12:T47" si="7">IF(N12=100%,100%,(L12+P12+S12))</f>
        <v>#DIV/0!</v>
      </c>
      <c r="U12" s="206" t="e">
        <f t="shared" ref="U12:U77" si="8">+IF(T12&gt;=85%,$AB$12,IF(AND( T12&gt;65%,T12&lt;85%),$AB$13,$AB$14))</f>
        <v>#DIV/0!</v>
      </c>
      <c r="X12" s="194"/>
      <c r="Z12" s="194"/>
      <c r="AA12" s="194"/>
      <c r="AB12" s="189" t="s">
        <v>310</v>
      </c>
    </row>
    <row r="13" spans="2:28" ht="39.75" customHeight="1" thickBot="1" x14ac:dyDescent="0.35">
      <c r="B13" s="314" t="e">
        <f>+#REF!</f>
        <v>#REF!</v>
      </c>
      <c r="C13" s="259">
        <f>+'ANALISIS OCI'!X11</f>
        <v>0</v>
      </c>
      <c r="D13" s="260">
        <f>+'ANALISIS OCI'!Y11</f>
        <v>0</v>
      </c>
      <c r="E13" s="260">
        <f>+'ANALISIS OCI'!Z11</f>
        <v>0</v>
      </c>
      <c r="F13" s="260">
        <f>+'ANALISIS OCI'!AA11</f>
        <v>0</v>
      </c>
      <c r="G13" s="261">
        <f t="shared" si="4"/>
        <v>0</v>
      </c>
      <c r="H13" s="249">
        <f t="shared" si="5"/>
        <v>0</v>
      </c>
      <c r="I13" s="250">
        <f t="shared" si="0"/>
        <v>0</v>
      </c>
      <c r="J13" s="246" t="e">
        <f>'ANALISIS OCI'!AC11</f>
        <v>#DIV/0!</v>
      </c>
      <c r="K13" s="247" t="e">
        <f t="shared" ref="K13:K78" si="9">(IF(J13="Extremo",50%,(IF(J13="Alto",40%,IF(J13="Moderado",15%,IF(J13="Bajo",10%,0))))))</f>
        <v>#DIV/0!</v>
      </c>
      <c r="L13" s="248" t="e">
        <f t="shared" si="6"/>
        <v>#DIV/0!</v>
      </c>
      <c r="M13" s="262" t="s">
        <v>12</v>
      </c>
      <c r="N13" s="263">
        <f t="shared" si="1"/>
        <v>0</v>
      </c>
      <c r="O13" s="264" t="s">
        <v>12</v>
      </c>
      <c r="P13" s="265">
        <f t="shared" si="2"/>
        <v>0</v>
      </c>
      <c r="Q13" s="251"/>
      <c r="R13" s="252">
        <f t="shared" ref="R13:R47" si="10">+$C$6-Q13</f>
        <v>44926</v>
      </c>
      <c r="S13" s="266">
        <f t="shared" si="3"/>
        <v>0.3</v>
      </c>
      <c r="T13" s="232" t="e">
        <f t="shared" si="7"/>
        <v>#DIV/0!</v>
      </c>
      <c r="U13" s="206" t="e">
        <f t="shared" si="8"/>
        <v>#DIV/0!</v>
      </c>
      <c r="X13" s="194"/>
      <c r="Z13" s="194"/>
      <c r="AA13" s="194"/>
      <c r="AB13" s="194" t="s">
        <v>311</v>
      </c>
    </row>
    <row r="14" spans="2:28" ht="51.75" customHeight="1" thickBot="1" x14ac:dyDescent="0.35">
      <c r="B14" s="314" t="e">
        <f>+#REF!</f>
        <v>#REF!</v>
      </c>
      <c r="C14" s="259">
        <f>+'ANALISIS OCI'!X12</f>
        <v>0</v>
      </c>
      <c r="D14" s="260">
        <f>+'ANALISIS OCI'!Y12</f>
        <v>0</v>
      </c>
      <c r="E14" s="260">
        <f>+'ANALISIS OCI'!Z12</f>
        <v>0</v>
      </c>
      <c r="F14" s="260">
        <f>+'ANALISIS OCI'!AA12</f>
        <v>0</v>
      </c>
      <c r="G14" s="261">
        <f t="shared" si="4"/>
        <v>0</v>
      </c>
      <c r="H14" s="249">
        <f t="shared" si="5"/>
        <v>0</v>
      </c>
      <c r="I14" s="250">
        <f t="shared" si="0"/>
        <v>0</v>
      </c>
      <c r="J14" s="246" t="e">
        <f>'ANALISIS OCI'!AC12</f>
        <v>#DIV/0!</v>
      </c>
      <c r="K14" s="247" t="e">
        <f t="shared" si="9"/>
        <v>#DIV/0!</v>
      </c>
      <c r="L14" s="248" t="e">
        <f t="shared" si="6"/>
        <v>#DIV/0!</v>
      </c>
      <c r="M14" s="262" t="s">
        <v>12</v>
      </c>
      <c r="N14" s="263">
        <f t="shared" si="1"/>
        <v>0</v>
      </c>
      <c r="O14" s="264" t="s">
        <v>12</v>
      </c>
      <c r="P14" s="265">
        <f t="shared" si="2"/>
        <v>0</v>
      </c>
      <c r="Q14" s="251"/>
      <c r="R14" s="252">
        <f t="shared" si="10"/>
        <v>44926</v>
      </c>
      <c r="S14" s="266">
        <f t="shared" si="3"/>
        <v>0.3</v>
      </c>
      <c r="T14" s="232" t="e">
        <f t="shared" si="7"/>
        <v>#DIV/0!</v>
      </c>
      <c r="U14" s="206" t="e">
        <f t="shared" si="8"/>
        <v>#DIV/0!</v>
      </c>
      <c r="X14" s="194"/>
      <c r="Z14" s="194"/>
      <c r="AA14" s="194"/>
      <c r="AB14" s="194" t="s">
        <v>309</v>
      </c>
    </row>
    <row r="15" spans="2:28" ht="49.5" customHeight="1" thickBot="1" x14ac:dyDescent="0.35">
      <c r="B15" s="314" t="e">
        <f>+#REF!</f>
        <v>#REF!</v>
      </c>
      <c r="C15" s="259">
        <f>+'ANALISIS OCI'!X13</f>
        <v>0</v>
      </c>
      <c r="D15" s="260">
        <f>+'ANALISIS OCI'!Y13</f>
        <v>0</v>
      </c>
      <c r="E15" s="260">
        <f>+'ANALISIS OCI'!Z13</f>
        <v>0</v>
      </c>
      <c r="F15" s="260">
        <f>+'ANALISIS OCI'!AA13</f>
        <v>0</v>
      </c>
      <c r="G15" s="261">
        <f t="shared" si="4"/>
        <v>0</v>
      </c>
      <c r="H15" s="249">
        <f t="shared" si="5"/>
        <v>0</v>
      </c>
      <c r="I15" s="250">
        <f t="shared" si="0"/>
        <v>0</v>
      </c>
      <c r="J15" s="246" t="e">
        <f>'ANALISIS OCI'!AC13</f>
        <v>#DIV/0!</v>
      </c>
      <c r="K15" s="247" t="e">
        <f t="shared" si="9"/>
        <v>#DIV/0!</v>
      </c>
      <c r="L15" s="248" t="e">
        <f t="shared" si="6"/>
        <v>#DIV/0!</v>
      </c>
      <c r="M15" s="262" t="s">
        <v>12</v>
      </c>
      <c r="N15" s="263">
        <f t="shared" si="1"/>
        <v>0</v>
      </c>
      <c r="O15" s="264" t="s">
        <v>12</v>
      </c>
      <c r="P15" s="265">
        <f t="shared" si="2"/>
        <v>0</v>
      </c>
      <c r="Q15" s="251"/>
      <c r="R15" s="252">
        <f t="shared" si="10"/>
        <v>44926</v>
      </c>
      <c r="S15" s="266">
        <f t="shared" si="3"/>
        <v>0.3</v>
      </c>
      <c r="T15" s="232" t="e">
        <f t="shared" si="7"/>
        <v>#DIV/0!</v>
      </c>
      <c r="U15" s="206" t="e">
        <f t="shared" si="8"/>
        <v>#DIV/0!</v>
      </c>
      <c r="X15" s="194"/>
      <c r="Y15" s="194"/>
      <c r="Z15" s="194"/>
      <c r="AA15" s="194"/>
    </row>
    <row r="16" spans="2:28" ht="17.25" thickBot="1" x14ac:dyDescent="0.35">
      <c r="B16" s="314" t="e">
        <f>+#REF!</f>
        <v>#REF!</v>
      </c>
      <c r="C16" s="259">
        <f>+'ANALISIS OCI'!X14</f>
        <v>0</v>
      </c>
      <c r="D16" s="260">
        <f>+'ANALISIS OCI'!Y14</f>
        <v>0</v>
      </c>
      <c r="E16" s="260">
        <f>+'ANALISIS OCI'!Z14</f>
        <v>0</v>
      </c>
      <c r="F16" s="260">
        <f>+'ANALISIS OCI'!AA14</f>
        <v>0</v>
      </c>
      <c r="G16" s="261">
        <f t="shared" si="4"/>
        <v>0</v>
      </c>
      <c r="H16" s="249">
        <f t="shared" si="5"/>
        <v>0</v>
      </c>
      <c r="I16" s="250">
        <f t="shared" si="0"/>
        <v>0</v>
      </c>
      <c r="J16" s="246" t="e">
        <f>'ANALISIS OCI'!AC14</f>
        <v>#DIV/0!</v>
      </c>
      <c r="K16" s="247" t="e">
        <f t="shared" si="9"/>
        <v>#DIV/0!</v>
      </c>
      <c r="L16" s="248" t="e">
        <f t="shared" si="6"/>
        <v>#DIV/0!</v>
      </c>
      <c r="M16" s="262" t="s">
        <v>12</v>
      </c>
      <c r="N16" s="263">
        <f t="shared" si="1"/>
        <v>0</v>
      </c>
      <c r="O16" s="264" t="s">
        <v>12</v>
      </c>
      <c r="P16" s="265">
        <f t="shared" si="2"/>
        <v>0</v>
      </c>
      <c r="Q16" s="251"/>
      <c r="R16" s="252">
        <f t="shared" si="10"/>
        <v>44926</v>
      </c>
      <c r="S16" s="266">
        <f t="shared" si="3"/>
        <v>0.3</v>
      </c>
      <c r="T16" s="232" t="e">
        <f t="shared" si="7"/>
        <v>#DIV/0!</v>
      </c>
      <c r="U16" s="206" t="e">
        <f t="shared" si="8"/>
        <v>#DIV/0!</v>
      </c>
      <c r="X16" s="194"/>
      <c r="Y16" s="194"/>
      <c r="Z16" s="194"/>
      <c r="AA16" s="194"/>
    </row>
    <row r="17" spans="2:27" ht="43.5" customHeight="1" thickBot="1" x14ac:dyDescent="0.35">
      <c r="B17" s="377" t="s">
        <v>391</v>
      </c>
      <c r="C17" s="259">
        <f>+'ANALISIS OCI'!X15</f>
        <v>0</v>
      </c>
      <c r="D17" s="260">
        <f>+'ANALISIS OCI'!Y15</f>
        <v>0</v>
      </c>
      <c r="E17" s="260">
        <f>+'ANALISIS OCI'!Z15</f>
        <v>0</v>
      </c>
      <c r="F17" s="260">
        <f>+'ANALISIS OCI'!AA15</f>
        <v>0</v>
      </c>
      <c r="G17" s="261">
        <f t="shared" si="4"/>
        <v>0</v>
      </c>
      <c r="H17" s="249">
        <f t="shared" si="5"/>
        <v>0</v>
      </c>
      <c r="I17" s="250">
        <f t="shared" si="0"/>
        <v>0</v>
      </c>
      <c r="J17" s="246" t="e">
        <f>'ANALISIS OCI'!AC15</f>
        <v>#DIV/0!</v>
      </c>
      <c r="K17" s="247" t="e">
        <f t="shared" si="9"/>
        <v>#DIV/0!</v>
      </c>
      <c r="L17" s="248" t="e">
        <f t="shared" si="6"/>
        <v>#DIV/0!</v>
      </c>
      <c r="M17" s="262" t="s">
        <v>12</v>
      </c>
      <c r="N17" s="263">
        <f t="shared" si="1"/>
        <v>0</v>
      </c>
      <c r="O17" s="264" t="s">
        <v>12</v>
      </c>
      <c r="P17" s="265">
        <f t="shared" si="2"/>
        <v>0</v>
      </c>
      <c r="Q17" s="251">
        <v>44092</v>
      </c>
      <c r="R17" s="252">
        <f t="shared" si="10"/>
        <v>834</v>
      </c>
      <c r="S17" s="266">
        <f t="shared" si="3"/>
        <v>0.2</v>
      </c>
      <c r="T17" s="232" t="e">
        <f t="shared" si="7"/>
        <v>#DIV/0!</v>
      </c>
      <c r="U17" s="206" t="e">
        <f t="shared" si="8"/>
        <v>#DIV/0!</v>
      </c>
      <c r="X17" s="194"/>
      <c r="Y17" s="194"/>
      <c r="Z17" s="194"/>
      <c r="AA17" s="194"/>
    </row>
    <row r="18" spans="2:27" ht="50.25" thickBot="1" x14ac:dyDescent="0.35">
      <c r="B18" s="377" t="s">
        <v>439</v>
      </c>
      <c r="C18" s="259">
        <f>+'ANALISIS OCI'!X16</f>
        <v>0</v>
      </c>
      <c r="D18" s="260">
        <f>+'ANALISIS OCI'!Y16</f>
        <v>0</v>
      </c>
      <c r="E18" s="260">
        <f>+'ANALISIS OCI'!Z16</f>
        <v>0</v>
      </c>
      <c r="F18" s="260">
        <f>+'ANALISIS OCI'!AA16</f>
        <v>0</v>
      </c>
      <c r="G18" s="261">
        <f t="shared" si="4"/>
        <v>0</v>
      </c>
      <c r="H18" s="249">
        <f t="shared" si="5"/>
        <v>0</v>
      </c>
      <c r="I18" s="250">
        <f t="shared" si="0"/>
        <v>0</v>
      </c>
      <c r="J18" s="246" t="e">
        <f>'ANALISIS OCI'!AC16</f>
        <v>#DIV/0!</v>
      </c>
      <c r="K18" s="247" t="e">
        <f t="shared" si="9"/>
        <v>#DIV/0!</v>
      </c>
      <c r="L18" s="248" t="e">
        <f t="shared" si="6"/>
        <v>#DIV/0!</v>
      </c>
      <c r="M18" s="262" t="s">
        <v>12</v>
      </c>
      <c r="N18" s="263">
        <f t="shared" si="1"/>
        <v>0</v>
      </c>
      <c r="O18" s="264" t="s">
        <v>12</v>
      </c>
      <c r="P18" s="265">
        <f t="shared" si="2"/>
        <v>0</v>
      </c>
      <c r="Q18" s="251">
        <v>44158</v>
      </c>
      <c r="R18" s="252">
        <f t="shared" si="10"/>
        <v>768</v>
      </c>
      <c r="S18" s="266">
        <f t="shared" si="3"/>
        <v>0.2</v>
      </c>
      <c r="T18" s="232" t="e">
        <f t="shared" si="7"/>
        <v>#DIV/0!</v>
      </c>
      <c r="U18" s="206" t="e">
        <f t="shared" si="8"/>
        <v>#DIV/0!</v>
      </c>
      <c r="X18" s="194"/>
      <c r="Y18" s="194"/>
      <c r="Z18" s="194"/>
      <c r="AA18" s="194"/>
    </row>
    <row r="19" spans="2:27" ht="43.5" customHeight="1" thickBot="1" x14ac:dyDescent="0.35">
      <c r="B19" s="377" t="s">
        <v>392</v>
      </c>
      <c r="C19" s="259">
        <f>+'ANALISIS OCI'!X17</f>
        <v>0</v>
      </c>
      <c r="D19" s="260">
        <f>+'ANALISIS OCI'!Y17</f>
        <v>0</v>
      </c>
      <c r="E19" s="260">
        <f>+'ANALISIS OCI'!Z17</f>
        <v>0</v>
      </c>
      <c r="F19" s="260">
        <f>+'ANALISIS OCI'!AA17</f>
        <v>0</v>
      </c>
      <c r="G19" s="261">
        <f t="shared" si="4"/>
        <v>0</v>
      </c>
      <c r="H19" s="249">
        <f t="shared" si="5"/>
        <v>0</v>
      </c>
      <c r="I19" s="250">
        <f t="shared" si="0"/>
        <v>0</v>
      </c>
      <c r="J19" s="246" t="e">
        <f>'ANALISIS OCI'!AC17</f>
        <v>#DIV/0!</v>
      </c>
      <c r="K19" s="247" t="e">
        <f t="shared" si="9"/>
        <v>#DIV/0!</v>
      </c>
      <c r="L19" s="248" t="e">
        <f t="shared" si="6"/>
        <v>#DIV/0!</v>
      </c>
      <c r="M19" s="262"/>
      <c r="N19" s="263">
        <f t="shared" si="1"/>
        <v>0</v>
      </c>
      <c r="O19" s="264"/>
      <c r="P19" s="265">
        <f t="shared" si="2"/>
        <v>0</v>
      </c>
      <c r="Q19" s="251">
        <v>44181</v>
      </c>
      <c r="R19" s="252">
        <f t="shared" si="10"/>
        <v>745</v>
      </c>
      <c r="S19" s="266">
        <f t="shared" si="3"/>
        <v>0.2</v>
      </c>
      <c r="T19" s="232" t="e">
        <f t="shared" si="7"/>
        <v>#DIV/0!</v>
      </c>
      <c r="U19" s="206" t="e">
        <f t="shared" si="8"/>
        <v>#DIV/0!</v>
      </c>
    </row>
    <row r="20" spans="2:27" s="231" customFormat="1" ht="43.5" customHeight="1" thickBot="1" x14ac:dyDescent="0.35">
      <c r="B20" s="377" t="s">
        <v>438</v>
      </c>
      <c r="C20" s="259">
        <f>+'ANALISIS OCI'!X18</f>
        <v>0</v>
      </c>
      <c r="D20" s="260">
        <f>+'ANALISIS OCI'!Y18</f>
        <v>0</v>
      </c>
      <c r="E20" s="260">
        <f>+'ANALISIS OCI'!Z18</f>
        <v>0</v>
      </c>
      <c r="F20" s="260">
        <f>+'ANALISIS OCI'!AA18</f>
        <v>0</v>
      </c>
      <c r="G20" s="261">
        <f>SUM(C20:F20)</f>
        <v>0</v>
      </c>
      <c r="H20" s="249">
        <f>IF(G20=0,0,IF(($C20/$G20)&gt;=0.2,"Extremo",+IF((($C20/G20)+($D20/$G20))&gt;=0.3,"Alto",+IF((($C20/$G20)+($D20/$G20)+($E20/$G20))&gt;=0.4,"Moderado",+IF(($C20/$G20)+($D20/$G20)+($E20/$G20)+($F20/$G20)&gt;=0.5,"Bajo",IF(G20=0,0))))))</f>
        <v>0</v>
      </c>
      <c r="I20" s="250">
        <f>(IF(H20="Extremo",50%,(IF(H20="Alto",40%,IF(H20="Moderado",15%,IF(H20="Bajo",10%,0))))))</f>
        <v>0</v>
      </c>
      <c r="J20" s="246" t="e">
        <f>'ANALISIS OCI'!AC18</f>
        <v>#DIV/0!</v>
      </c>
      <c r="K20" s="247" t="e">
        <f>(IF(J20="Extremo",50%,(IF(J20="Alto",40%,IF(J20="Moderado",15%,IF(J20="Bajo",10%,0))))))</f>
        <v>#DIV/0!</v>
      </c>
      <c r="L20" s="248" t="e">
        <f>IF(I20=0,K20,I20)</f>
        <v>#DIV/0!</v>
      </c>
      <c r="M20" s="262"/>
      <c r="N20" s="263">
        <f>IF(M20="Si",100%,IF(M20="No",0,0))</f>
        <v>0</v>
      </c>
      <c r="O20" s="264"/>
      <c r="P20" s="265">
        <f>IF(O20="Si",20%,IF(O20="No",0,0))</f>
        <v>0</v>
      </c>
      <c r="Q20" s="251">
        <v>43977</v>
      </c>
      <c r="R20" s="252">
        <f>+$C$6-Q20</f>
        <v>949</v>
      </c>
      <c r="S20" s="266">
        <f>IF(R20&gt;=1080,30%,IF(R20&gt;=720,20%,IF(R20&gt;=360,10%,IF(R20&lt;=359,0%,0))))</f>
        <v>0.2</v>
      </c>
      <c r="T20" s="232" t="e">
        <f>IF(N20=100%,100%,(L20+P20+S20))</f>
        <v>#DIV/0!</v>
      </c>
      <c r="U20" s="206" t="e">
        <f>+IF(T20&gt;=85%,$AB$12,IF(AND( T20&gt;65%,T20&lt;85%),$AB$13,$AB$14))</f>
        <v>#DIV/0!</v>
      </c>
    </row>
    <row r="21" spans="2:27" s="231" customFormat="1" ht="54" customHeight="1" thickBot="1" x14ac:dyDescent="0.35">
      <c r="B21" s="377" t="s">
        <v>425</v>
      </c>
      <c r="C21" s="259">
        <f>+'ANALISIS OCI'!X19</f>
        <v>0</v>
      </c>
      <c r="D21" s="260">
        <f>+'ANALISIS OCI'!Y19</f>
        <v>0</v>
      </c>
      <c r="E21" s="260">
        <f>+'ANALISIS OCI'!Z19</f>
        <v>0</v>
      </c>
      <c r="F21" s="260">
        <f>+'ANALISIS OCI'!AA19</f>
        <v>0</v>
      </c>
      <c r="G21" s="261">
        <f>SUM(C21:F21)</f>
        <v>0</v>
      </c>
      <c r="H21" s="249">
        <f>IF(G21=0,0,IF(($C21/$G21)&gt;=0.2,"Extremo",+IF((($C21/G21)+($D21/$G21))&gt;=0.3,"Alto",+IF((($C21/$G21)+($D21/$G21)+($E21/$G21))&gt;=0.4,"Moderado",+IF(($C21/$G21)+($D21/$G21)+($E21/$G21)+($F21/$G21)&gt;=0.5,"Bajo",IF(G21=0,0))))))</f>
        <v>0</v>
      </c>
      <c r="I21" s="250">
        <f>(IF(H21="Extremo",50%,(IF(H21="Alto",40%,IF(H21="Moderado",15%,IF(H21="Bajo",10%,0))))))</f>
        <v>0</v>
      </c>
      <c r="J21" s="246" t="e">
        <f>'ANALISIS OCI'!AC19</f>
        <v>#DIV/0!</v>
      </c>
      <c r="K21" s="247" t="e">
        <f>(IF(J21="Extremo",50%,(IF(J21="Alto",40%,IF(J21="Moderado",15%,IF(J21="Bajo",10%,0))))))</f>
        <v>#DIV/0!</v>
      </c>
      <c r="L21" s="248" t="e">
        <f>IF(I21=0,K21,I21)</f>
        <v>#DIV/0!</v>
      </c>
      <c r="M21" s="262"/>
      <c r="N21" s="263">
        <f>IF(M21="Si",100%,IF(M21="No",0,0))</f>
        <v>0</v>
      </c>
      <c r="O21" s="264"/>
      <c r="P21" s="265">
        <f>IF(O21="Si",20%,IF(O21="No",0,0))</f>
        <v>0</v>
      </c>
      <c r="Q21" s="251">
        <v>44196</v>
      </c>
      <c r="R21" s="252">
        <f>+$C$6-Q21</f>
        <v>730</v>
      </c>
      <c r="S21" s="266">
        <f>IF(R21&gt;=1080,30%,IF(R21&gt;=720,20%,IF(R21&gt;=360,10%,IF(R21&lt;=359,0%,0))))</f>
        <v>0.2</v>
      </c>
      <c r="T21" s="232" t="e">
        <f>IF(N21=100%,100%,(L21+P21+S21))</f>
        <v>#DIV/0!</v>
      </c>
      <c r="U21" s="206" t="e">
        <f>+IF(T21&gt;=85%,$AB$12,IF(AND( T21&gt;65%,T21&lt;85%),$AB$13,$AB$14))</f>
        <v>#DIV/0!</v>
      </c>
    </row>
    <row r="22" spans="2:27" ht="54" customHeight="1" thickBot="1" x14ac:dyDescent="0.35">
      <c r="B22" s="377" t="s">
        <v>432</v>
      </c>
      <c r="C22" s="259">
        <f>+'ANALISIS OCI'!X20</f>
        <v>0</v>
      </c>
      <c r="D22" s="260">
        <f>+'ANALISIS OCI'!Y20</f>
        <v>0</v>
      </c>
      <c r="E22" s="260">
        <f>+'ANALISIS OCI'!Z20</f>
        <v>0</v>
      </c>
      <c r="F22" s="260">
        <f>+'ANALISIS OCI'!AA20</f>
        <v>0</v>
      </c>
      <c r="G22" s="261">
        <f t="shared" si="4"/>
        <v>0</v>
      </c>
      <c r="H22" s="249">
        <f t="shared" si="5"/>
        <v>0</v>
      </c>
      <c r="I22" s="250">
        <f>(IF(H22="Extremo",50%,(IF(H22="Alto",40%,IF(H22="Moderado",15%,IF(H22="Bajo",10%,0))))))</f>
        <v>0</v>
      </c>
      <c r="J22" s="246" t="e">
        <f>'ANALISIS OCI'!AC20</f>
        <v>#DIV/0!</v>
      </c>
      <c r="K22" s="247" t="e">
        <f t="shared" si="9"/>
        <v>#DIV/0!</v>
      </c>
      <c r="L22" s="248" t="e">
        <f t="shared" si="6"/>
        <v>#DIV/0!</v>
      </c>
      <c r="M22" s="262"/>
      <c r="N22" s="263">
        <f t="shared" si="1"/>
        <v>0</v>
      </c>
      <c r="O22" s="264"/>
      <c r="P22" s="265">
        <f t="shared" si="2"/>
        <v>0</v>
      </c>
      <c r="Q22" s="251">
        <v>44179</v>
      </c>
      <c r="R22" s="252">
        <f t="shared" si="10"/>
        <v>747</v>
      </c>
      <c r="S22" s="266">
        <f t="shared" si="3"/>
        <v>0.2</v>
      </c>
      <c r="T22" s="232" t="e">
        <f t="shared" si="7"/>
        <v>#DIV/0!</v>
      </c>
      <c r="U22" s="206" t="e">
        <f t="shared" si="8"/>
        <v>#DIV/0!</v>
      </c>
    </row>
    <row r="23" spans="2:27" ht="43.5" customHeight="1" thickBot="1" x14ac:dyDescent="0.35">
      <c r="B23" s="377" t="s">
        <v>426</v>
      </c>
      <c r="C23" s="259">
        <f>+'ANALISIS OCI'!X21</f>
        <v>0</v>
      </c>
      <c r="D23" s="260">
        <f>+'ANALISIS OCI'!Y21</f>
        <v>0</v>
      </c>
      <c r="E23" s="260">
        <f>+'ANALISIS OCI'!Z21</f>
        <v>0</v>
      </c>
      <c r="F23" s="260">
        <f>+'ANALISIS OCI'!AA21</f>
        <v>0</v>
      </c>
      <c r="G23" s="261">
        <f t="shared" si="4"/>
        <v>0</v>
      </c>
      <c r="H23" s="249">
        <f t="shared" si="5"/>
        <v>0</v>
      </c>
      <c r="I23" s="250">
        <f t="shared" si="0"/>
        <v>0</v>
      </c>
      <c r="J23" s="246" t="e">
        <f>'ANALISIS OCI'!AC21</f>
        <v>#DIV/0!</v>
      </c>
      <c r="K23" s="247" t="e">
        <f t="shared" si="9"/>
        <v>#DIV/0!</v>
      </c>
      <c r="L23" s="248" t="e">
        <f t="shared" si="6"/>
        <v>#DIV/0!</v>
      </c>
      <c r="M23" s="262"/>
      <c r="N23" s="263">
        <f t="shared" si="1"/>
        <v>0</v>
      </c>
      <c r="O23" s="264"/>
      <c r="P23" s="265">
        <f t="shared" si="2"/>
        <v>0</v>
      </c>
      <c r="Q23" s="251"/>
      <c r="R23" s="252">
        <f t="shared" si="10"/>
        <v>44926</v>
      </c>
      <c r="S23" s="266">
        <f t="shared" si="3"/>
        <v>0.3</v>
      </c>
      <c r="T23" s="191" t="e">
        <f t="shared" si="7"/>
        <v>#DIV/0!</v>
      </c>
      <c r="U23" s="206" t="e">
        <f t="shared" si="8"/>
        <v>#DIV/0!</v>
      </c>
    </row>
    <row r="24" spans="2:27" ht="43.5" customHeight="1" thickBot="1" x14ac:dyDescent="0.35">
      <c r="B24" s="377" t="s">
        <v>437</v>
      </c>
      <c r="C24" s="259">
        <f>+'ANALISIS OCI'!X22</f>
        <v>0</v>
      </c>
      <c r="D24" s="260">
        <f>+'ANALISIS OCI'!Y22</f>
        <v>0</v>
      </c>
      <c r="E24" s="260">
        <f>+'ANALISIS OCI'!Z22</f>
        <v>0</v>
      </c>
      <c r="F24" s="260">
        <f>+'ANALISIS OCI'!AA22</f>
        <v>0</v>
      </c>
      <c r="G24" s="261">
        <f t="shared" si="4"/>
        <v>0</v>
      </c>
      <c r="H24" s="249">
        <f t="shared" si="5"/>
        <v>0</v>
      </c>
      <c r="I24" s="250">
        <f t="shared" si="0"/>
        <v>0</v>
      </c>
      <c r="J24" s="246" t="e">
        <f>'ANALISIS OCI'!AC22</f>
        <v>#DIV/0!</v>
      </c>
      <c r="K24" s="247" t="e">
        <f t="shared" si="9"/>
        <v>#DIV/0!</v>
      </c>
      <c r="L24" s="248" t="e">
        <f t="shared" si="6"/>
        <v>#DIV/0!</v>
      </c>
      <c r="M24" s="262"/>
      <c r="N24" s="263">
        <f t="shared" si="1"/>
        <v>0</v>
      </c>
      <c r="O24" s="264"/>
      <c r="P24" s="265">
        <f t="shared" si="2"/>
        <v>0</v>
      </c>
      <c r="Q24" s="251"/>
      <c r="R24" s="252">
        <f t="shared" si="10"/>
        <v>44926</v>
      </c>
      <c r="S24" s="266">
        <f t="shared" si="3"/>
        <v>0.3</v>
      </c>
      <c r="T24" s="191" t="e">
        <f>IF(N24=100%,100%,(L24+P24+S24))</f>
        <v>#DIV/0!</v>
      </c>
      <c r="U24" s="206" t="e">
        <f t="shared" si="8"/>
        <v>#DIV/0!</v>
      </c>
    </row>
    <row r="25" spans="2:27" ht="43.5" customHeight="1" thickBot="1" x14ac:dyDescent="0.35">
      <c r="B25" s="267" t="s">
        <v>554</v>
      </c>
      <c r="C25" s="259">
        <f>+'ANALISIS OCI'!X23</f>
        <v>0</v>
      </c>
      <c r="D25" s="260">
        <f>+'ANALISIS OCI'!Y23</f>
        <v>0</v>
      </c>
      <c r="E25" s="260">
        <f>+'ANALISIS OCI'!Z23</f>
        <v>0</v>
      </c>
      <c r="F25" s="260">
        <f>+'ANALISIS OCI'!AA23</f>
        <v>0</v>
      </c>
      <c r="G25" s="261">
        <f t="shared" si="4"/>
        <v>0</v>
      </c>
      <c r="H25" s="249">
        <f t="shared" si="5"/>
        <v>0</v>
      </c>
      <c r="I25" s="250">
        <f t="shared" si="0"/>
        <v>0</v>
      </c>
      <c r="J25" s="246" t="e">
        <f>'ANALISIS OCI'!AC23</f>
        <v>#DIV/0!</v>
      </c>
      <c r="K25" s="247" t="e">
        <f t="shared" si="9"/>
        <v>#DIV/0!</v>
      </c>
      <c r="L25" s="248" t="e">
        <f t="shared" si="6"/>
        <v>#DIV/0!</v>
      </c>
      <c r="M25" s="262"/>
      <c r="N25" s="263">
        <f t="shared" si="1"/>
        <v>0</v>
      </c>
      <c r="O25" s="264"/>
      <c r="P25" s="265">
        <f t="shared" si="2"/>
        <v>0</v>
      </c>
      <c r="Q25" s="251"/>
      <c r="R25" s="252">
        <f t="shared" si="10"/>
        <v>44926</v>
      </c>
      <c r="S25" s="266">
        <f t="shared" si="3"/>
        <v>0.3</v>
      </c>
      <c r="T25" s="191" t="e">
        <f t="shared" si="7"/>
        <v>#DIV/0!</v>
      </c>
      <c r="U25" s="206" t="e">
        <f t="shared" si="8"/>
        <v>#DIV/0!</v>
      </c>
    </row>
    <row r="26" spans="2:27" ht="17.25" thickBot="1" x14ac:dyDescent="0.35">
      <c r="B26" s="267" t="s">
        <v>555</v>
      </c>
      <c r="C26" s="259">
        <f>+'ANALISIS OCI'!X24</f>
        <v>0</v>
      </c>
      <c r="D26" s="260">
        <f>+'ANALISIS OCI'!Y24</f>
        <v>0</v>
      </c>
      <c r="E26" s="260">
        <f>+'ANALISIS OCI'!Z24</f>
        <v>0</v>
      </c>
      <c r="F26" s="260">
        <f>+'ANALISIS OCI'!AA24</f>
        <v>0</v>
      </c>
      <c r="G26" s="261">
        <f t="shared" si="4"/>
        <v>0</v>
      </c>
      <c r="H26" s="249">
        <f t="shared" si="5"/>
        <v>0</v>
      </c>
      <c r="I26" s="250">
        <f t="shared" si="0"/>
        <v>0</v>
      </c>
      <c r="J26" s="246" t="e">
        <f>'ANALISIS OCI'!AC24</f>
        <v>#DIV/0!</v>
      </c>
      <c r="K26" s="247" t="e">
        <f t="shared" si="9"/>
        <v>#DIV/0!</v>
      </c>
      <c r="L26" s="248" t="e">
        <f t="shared" si="6"/>
        <v>#DIV/0!</v>
      </c>
      <c r="M26" s="262"/>
      <c r="N26" s="263">
        <f t="shared" si="1"/>
        <v>0</v>
      </c>
      <c r="O26" s="264"/>
      <c r="P26" s="265">
        <f t="shared" si="2"/>
        <v>0</v>
      </c>
      <c r="Q26" s="251"/>
      <c r="R26" s="252">
        <f t="shared" si="10"/>
        <v>44926</v>
      </c>
      <c r="S26" s="266">
        <f t="shared" si="3"/>
        <v>0.3</v>
      </c>
      <c r="T26" s="191" t="e">
        <f t="shared" si="7"/>
        <v>#DIV/0!</v>
      </c>
      <c r="U26" s="206" t="e">
        <f t="shared" si="8"/>
        <v>#DIV/0!</v>
      </c>
    </row>
    <row r="27" spans="2:27" ht="17.25" thickBot="1" x14ac:dyDescent="0.35">
      <c r="B27" s="267" t="s">
        <v>556</v>
      </c>
      <c r="C27" s="259">
        <f>+'ANALISIS OCI'!X25</f>
        <v>0</v>
      </c>
      <c r="D27" s="260">
        <f>+'ANALISIS OCI'!Y25</f>
        <v>0</v>
      </c>
      <c r="E27" s="260">
        <f>+'ANALISIS OCI'!Z25</f>
        <v>0</v>
      </c>
      <c r="F27" s="260">
        <f>+'ANALISIS OCI'!AA25</f>
        <v>0</v>
      </c>
      <c r="G27" s="261">
        <f t="shared" si="4"/>
        <v>0</v>
      </c>
      <c r="H27" s="249">
        <f t="shared" si="5"/>
        <v>0</v>
      </c>
      <c r="I27" s="250">
        <f t="shared" si="0"/>
        <v>0</v>
      </c>
      <c r="J27" s="246" t="e">
        <f>'ANALISIS OCI'!AC25</f>
        <v>#DIV/0!</v>
      </c>
      <c r="K27" s="247" t="e">
        <f t="shared" si="9"/>
        <v>#DIV/0!</v>
      </c>
      <c r="L27" s="248" t="e">
        <f t="shared" si="6"/>
        <v>#DIV/0!</v>
      </c>
      <c r="M27" s="262"/>
      <c r="N27" s="263">
        <f t="shared" si="1"/>
        <v>0</v>
      </c>
      <c r="O27" s="264"/>
      <c r="P27" s="265">
        <f t="shared" si="2"/>
        <v>0</v>
      </c>
      <c r="Q27" s="251"/>
      <c r="R27" s="252">
        <f t="shared" si="10"/>
        <v>44926</v>
      </c>
      <c r="S27" s="266">
        <f t="shared" si="3"/>
        <v>0.3</v>
      </c>
      <c r="T27" s="191" t="e">
        <f t="shared" si="7"/>
        <v>#DIV/0!</v>
      </c>
      <c r="U27" s="206" t="e">
        <f t="shared" si="8"/>
        <v>#DIV/0!</v>
      </c>
    </row>
    <row r="28" spans="2:27" ht="17.25" thickBot="1" x14ac:dyDescent="0.35">
      <c r="B28" s="267" t="s">
        <v>557</v>
      </c>
      <c r="C28" s="259">
        <f>+'ANALISIS OCI'!X26</f>
        <v>0</v>
      </c>
      <c r="D28" s="260">
        <f>+'ANALISIS OCI'!Y26</f>
        <v>0</v>
      </c>
      <c r="E28" s="260">
        <f>+'ANALISIS OCI'!Z26</f>
        <v>0</v>
      </c>
      <c r="F28" s="260">
        <f>+'ANALISIS OCI'!AA26</f>
        <v>0</v>
      </c>
      <c r="G28" s="261">
        <f t="shared" si="4"/>
        <v>0</v>
      </c>
      <c r="H28" s="249">
        <f t="shared" si="5"/>
        <v>0</v>
      </c>
      <c r="I28" s="250">
        <f t="shared" si="0"/>
        <v>0</v>
      </c>
      <c r="J28" s="246" t="e">
        <f>'ANALISIS OCI'!AC26</f>
        <v>#DIV/0!</v>
      </c>
      <c r="K28" s="247" t="e">
        <f t="shared" si="9"/>
        <v>#DIV/0!</v>
      </c>
      <c r="L28" s="248" t="e">
        <f t="shared" si="6"/>
        <v>#DIV/0!</v>
      </c>
      <c r="M28" s="262"/>
      <c r="N28" s="263">
        <f t="shared" si="1"/>
        <v>0</v>
      </c>
      <c r="O28" s="264"/>
      <c r="P28" s="265">
        <f t="shared" si="2"/>
        <v>0</v>
      </c>
      <c r="Q28" s="251"/>
      <c r="R28" s="252">
        <f t="shared" si="10"/>
        <v>44926</v>
      </c>
      <c r="S28" s="266">
        <f t="shared" si="3"/>
        <v>0.3</v>
      </c>
      <c r="T28" s="191" t="e">
        <f t="shared" si="7"/>
        <v>#DIV/0!</v>
      </c>
      <c r="U28" s="206" t="e">
        <f t="shared" si="8"/>
        <v>#DIV/0!</v>
      </c>
    </row>
    <row r="29" spans="2:27" ht="17.25" thickBot="1" x14ac:dyDescent="0.35">
      <c r="B29" s="267" t="s">
        <v>558</v>
      </c>
      <c r="C29" s="259">
        <f>+'ANALISIS OCI'!X27</f>
        <v>0</v>
      </c>
      <c r="D29" s="260">
        <f>+'ANALISIS OCI'!Y27</f>
        <v>0</v>
      </c>
      <c r="E29" s="260">
        <f>+'ANALISIS OCI'!Z27</f>
        <v>0</v>
      </c>
      <c r="F29" s="260">
        <f>+'ANALISIS OCI'!AA27</f>
        <v>0</v>
      </c>
      <c r="G29" s="261">
        <f t="shared" si="4"/>
        <v>0</v>
      </c>
      <c r="H29" s="249">
        <f t="shared" si="5"/>
        <v>0</v>
      </c>
      <c r="I29" s="250">
        <f t="shared" si="0"/>
        <v>0</v>
      </c>
      <c r="J29" s="246" t="e">
        <f>'ANALISIS OCI'!AC27</f>
        <v>#DIV/0!</v>
      </c>
      <c r="K29" s="247" t="e">
        <f t="shared" si="9"/>
        <v>#DIV/0!</v>
      </c>
      <c r="L29" s="248" t="e">
        <f t="shared" si="6"/>
        <v>#DIV/0!</v>
      </c>
      <c r="M29" s="262"/>
      <c r="N29" s="263">
        <f t="shared" si="1"/>
        <v>0</v>
      </c>
      <c r="O29" s="264"/>
      <c r="P29" s="265">
        <f t="shared" si="2"/>
        <v>0</v>
      </c>
      <c r="Q29" s="251"/>
      <c r="R29" s="252">
        <f t="shared" si="10"/>
        <v>44926</v>
      </c>
      <c r="S29" s="266">
        <f t="shared" si="3"/>
        <v>0.3</v>
      </c>
      <c r="T29" s="191" t="e">
        <f t="shared" si="7"/>
        <v>#DIV/0!</v>
      </c>
      <c r="U29" s="206" t="e">
        <f t="shared" si="8"/>
        <v>#DIV/0!</v>
      </c>
    </row>
    <row r="30" spans="2:27" ht="43.5" customHeight="1" thickBot="1" x14ac:dyDescent="0.35">
      <c r="B30" s="267" t="s">
        <v>19</v>
      </c>
      <c r="C30" s="259">
        <f>+'ANALISIS OCI'!X28</f>
        <v>0</v>
      </c>
      <c r="D30" s="260">
        <f>+'ANALISIS OCI'!Y28</f>
        <v>0</v>
      </c>
      <c r="E30" s="260">
        <f>+'ANALISIS OCI'!Z28</f>
        <v>0</v>
      </c>
      <c r="F30" s="260">
        <f>+'ANALISIS OCI'!AA28</f>
        <v>0</v>
      </c>
      <c r="G30" s="261">
        <f t="shared" si="4"/>
        <v>0</v>
      </c>
      <c r="H30" s="249">
        <f t="shared" si="5"/>
        <v>0</v>
      </c>
      <c r="I30" s="250">
        <f t="shared" si="0"/>
        <v>0</v>
      </c>
      <c r="J30" s="246" t="e">
        <f>'ANALISIS OCI'!AC28</f>
        <v>#DIV/0!</v>
      </c>
      <c r="K30" s="247" t="e">
        <f t="shared" si="9"/>
        <v>#DIV/0!</v>
      </c>
      <c r="L30" s="248" t="e">
        <f t="shared" si="6"/>
        <v>#DIV/0!</v>
      </c>
      <c r="M30" s="262"/>
      <c r="N30" s="263">
        <f t="shared" si="1"/>
        <v>0</v>
      </c>
      <c r="O30" s="264"/>
      <c r="P30" s="265">
        <f t="shared" si="2"/>
        <v>0</v>
      </c>
      <c r="Q30" s="251"/>
      <c r="R30" s="252">
        <f t="shared" si="10"/>
        <v>44926</v>
      </c>
      <c r="S30" s="266">
        <f t="shared" si="3"/>
        <v>0.3</v>
      </c>
      <c r="T30" s="191" t="e">
        <f t="shared" si="7"/>
        <v>#DIV/0!</v>
      </c>
      <c r="U30" s="206" t="e">
        <f t="shared" si="8"/>
        <v>#DIV/0!</v>
      </c>
    </row>
    <row r="31" spans="2:27" ht="43.5" customHeight="1" thickBot="1" x14ac:dyDescent="0.35">
      <c r="B31" s="267" t="s">
        <v>20</v>
      </c>
      <c r="C31" s="259">
        <f>+'ANALISIS OCI'!X29</f>
        <v>0</v>
      </c>
      <c r="D31" s="260">
        <f>+'ANALISIS OCI'!Y29</f>
        <v>0</v>
      </c>
      <c r="E31" s="260">
        <f>+'ANALISIS OCI'!Z29</f>
        <v>0</v>
      </c>
      <c r="F31" s="260">
        <f>+'ANALISIS OCI'!AA29</f>
        <v>0</v>
      </c>
      <c r="G31" s="261">
        <f t="shared" si="4"/>
        <v>0</v>
      </c>
      <c r="H31" s="249">
        <f t="shared" si="5"/>
        <v>0</v>
      </c>
      <c r="I31" s="250">
        <f t="shared" si="0"/>
        <v>0</v>
      </c>
      <c r="J31" s="246" t="e">
        <f>'ANALISIS OCI'!AC29</f>
        <v>#DIV/0!</v>
      </c>
      <c r="K31" s="247" t="e">
        <f t="shared" si="9"/>
        <v>#DIV/0!</v>
      </c>
      <c r="L31" s="248" t="e">
        <f t="shared" si="6"/>
        <v>#DIV/0!</v>
      </c>
      <c r="M31" s="262"/>
      <c r="N31" s="263">
        <f t="shared" si="1"/>
        <v>0</v>
      </c>
      <c r="O31" s="264"/>
      <c r="P31" s="265">
        <f t="shared" si="2"/>
        <v>0</v>
      </c>
      <c r="Q31" s="251"/>
      <c r="R31" s="252">
        <f t="shared" si="10"/>
        <v>44926</v>
      </c>
      <c r="S31" s="266">
        <f t="shared" si="3"/>
        <v>0.3</v>
      </c>
      <c r="T31" s="191" t="e">
        <f t="shared" si="7"/>
        <v>#DIV/0!</v>
      </c>
      <c r="U31" s="206" t="e">
        <f t="shared" si="8"/>
        <v>#DIV/0!</v>
      </c>
    </row>
    <row r="32" spans="2:27" ht="43.5" customHeight="1" thickBot="1" x14ac:dyDescent="0.35">
      <c r="B32" s="267" t="s">
        <v>21</v>
      </c>
      <c r="C32" s="259">
        <f>+'ANALISIS OCI'!X30</f>
        <v>0</v>
      </c>
      <c r="D32" s="260">
        <f>+'ANALISIS OCI'!Y30</f>
        <v>0</v>
      </c>
      <c r="E32" s="260">
        <f>+'ANALISIS OCI'!Z30</f>
        <v>0</v>
      </c>
      <c r="F32" s="260">
        <f>+'ANALISIS OCI'!AA30</f>
        <v>0</v>
      </c>
      <c r="G32" s="261">
        <f t="shared" si="4"/>
        <v>0</v>
      </c>
      <c r="H32" s="249">
        <f t="shared" si="5"/>
        <v>0</v>
      </c>
      <c r="I32" s="250">
        <f t="shared" si="0"/>
        <v>0</v>
      </c>
      <c r="J32" s="246" t="e">
        <f>'ANALISIS OCI'!AC30</f>
        <v>#DIV/0!</v>
      </c>
      <c r="K32" s="247" t="e">
        <f t="shared" si="9"/>
        <v>#DIV/0!</v>
      </c>
      <c r="L32" s="248" t="e">
        <f t="shared" si="6"/>
        <v>#DIV/0!</v>
      </c>
      <c r="M32" s="262"/>
      <c r="N32" s="263">
        <f t="shared" si="1"/>
        <v>0</v>
      </c>
      <c r="O32" s="264"/>
      <c r="P32" s="265">
        <f t="shared" si="2"/>
        <v>0</v>
      </c>
      <c r="Q32" s="251"/>
      <c r="R32" s="252">
        <f t="shared" si="10"/>
        <v>44926</v>
      </c>
      <c r="S32" s="266">
        <f t="shared" si="3"/>
        <v>0.3</v>
      </c>
      <c r="T32" s="191" t="e">
        <f t="shared" si="7"/>
        <v>#DIV/0!</v>
      </c>
      <c r="U32" s="206" t="e">
        <f t="shared" si="8"/>
        <v>#DIV/0!</v>
      </c>
    </row>
    <row r="33" spans="2:21" ht="43.5" customHeight="1" thickBot="1" x14ac:dyDescent="0.35">
      <c r="B33" s="267" t="s">
        <v>22</v>
      </c>
      <c r="C33" s="259">
        <f>+'ANALISIS OCI'!X31</f>
        <v>0</v>
      </c>
      <c r="D33" s="260">
        <f>+'ANALISIS OCI'!Y31</f>
        <v>0</v>
      </c>
      <c r="E33" s="260">
        <f>+'ANALISIS OCI'!Z31</f>
        <v>0</v>
      </c>
      <c r="F33" s="260">
        <f>+'ANALISIS OCI'!AA31</f>
        <v>0</v>
      </c>
      <c r="G33" s="261">
        <f t="shared" si="4"/>
        <v>0</v>
      </c>
      <c r="H33" s="249">
        <f t="shared" si="5"/>
        <v>0</v>
      </c>
      <c r="I33" s="250">
        <f t="shared" si="0"/>
        <v>0</v>
      </c>
      <c r="J33" s="246" t="e">
        <f>'ANALISIS OCI'!AC31</f>
        <v>#DIV/0!</v>
      </c>
      <c r="K33" s="247" t="e">
        <f t="shared" si="9"/>
        <v>#DIV/0!</v>
      </c>
      <c r="L33" s="248" t="e">
        <f t="shared" si="6"/>
        <v>#DIV/0!</v>
      </c>
      <c r="M33" s="262"/>
      <c r="N33" s="263">
        <f t="shared" si="1"/>
        <v>0</v>
      </c>
      <c r="O33" s="264"/>
      <c r="P33" s="265">
        <f t="shared" si="2"/>
        <v>0</v>
      </c>
      <c r="Q33" s="251"/>
      <c r="R33" s="252">
        <f t="shared" si="10"/>
        <v>44926</v>
      </c>
      <c r="S33" s="266">
        <f t="shared" si="3"/>
        <v>0.3</v>
      </c>
      <c r="T33" s="191" t="e">
        <f t="shared" si="7"/>
        <v>#DIV/0!</v>
      </c>
      <c r="U33" s="206" t="e">
        <f t="shared" si="8"/>
        <v>#DIV/0!</v>
      </c>
    </row>
    <row r="34" spans="2:21" ht="43.5" customHeight="1" thickBot="1" x14ac:dyDescent="0.35">
      <c r="B34" s="267" t="s">
        <v>23</v>
      </c>
      <c r="C34" s="259">
        <f>+'ANALISIS OCI'!X32</f>
        <v>0</v>
      </c>
      <c r="D34" s="260">
        <f>+'ANALISIS OCI'!Y32</f>
        <v>0</v>
      </c>
      <c r="E34" s="260">
        <f>+'ANALISIS OCI'!Z32</f>
        <v>0</v>
      </c>
      <c r="F34" s="260">
        <f>+'ANALISIS OCI'!AA32</f>
        <v>0</v>
      </c>
      <c r="G34" s="261">
        <f t="shared" si="4"/>
        <v>0</v>
      </c>
      <c r="H34" s="249">
        <f t="shared" si="5"/>
        <v>0</v>
      </c>
      <c r="I34" s="250">
        <f t="shared" si="0"/>
        <v>0</v>
      </c>
      <c r="J34" s="246" t="e">
        <f>'ANALISIS OCI'!AC32</f>
        <v>#DIV/0!</v>
      </c>
      <c r="K34" s="247" t="e">
        <f t="shared" si="9"/>
        <v>#DIV/0!</v>
      </c>
      <c r="L34" s="248" t="e">
        <f t="shared" si="6"/>
        <v>#DIV/0!</v>
      </c>
      <c r="M34" s="262"/>
      <c r="N34" s="263">
        <f t="shared" si="1"/>
        <v>0</v>
      </c>
      <c r="O34" s="264"/>
      <c r="P34" s="265">
        <f t="shared" si="2"/>
        <v>0</v>
      </c>
      <c r="Q34" s="251"/>
      <c r="R34" s="252">
        <f t="shared" si="10"/>
        <v>44926</v>
      </c>
      <c r="S34" s="266">
        <f t="shared" si="3"/>
        <v>0.3</v>
      </c>
      <c r="T34" s="191" t="e">
        <f t="shared" si="7"/>
        <v>#DIV/0!</v>
      </c>
      <c r="U34" s="206" t="e">
        <f t="shared" si="8"/>
        <v>#DIV/0!</v>
      </c>
    </row>
    <row r="35" spans="2:21" ht="43.5" customHeight="1" thickBot="1" x14ac:dyDescent="0.35">
      <c r="B35" s="267" t="s">
        <v>24</v>
      </c>
      <c r="C35" s="259">
        <f>+'ANALISIS OCI'!X33</f>
        <v>0</v>
      </c>
      <c r="D35" s="260">
        <f>+'ANALISIS OCI'!Y33</f>
        <v>0</v>
      </c>
      <c r="E35" s="260">
        <f>+'ANALISIS OCI'!Z33</f>
        <v>0</v>
      </c>
      <c r="F35" s="260">
        <f>+'ANALISIS OCI'!AA33</f>
        <v>0</v>
      </c>
      <c r="G35" s="261">
        <f t="shared" si="4"/>
        <v>0</v>
      </c>
      <c r="H35" s="249">
        <f t="shared" si="5"/>
        <v>0</v>
      </c>
      <c r="I35" s="250">
        <f t="shared" si="0"/>
        <v>0</v>
      </c>
      <c r="J35" s="246" t="e">
        <f>'ANALISIS OCI'!AC33</f>
        <v>#DIV/0!</v>
      </c>
      <c r="K35" s="247" t="e">
        <f t="shared" si="9"/>
        <v>#DIV/0!</v>
      </c>
      <c r="L35" s="248" t="e">
        <f t="shared" si="6"/>
        <v>#DIV/0!</v>
      </c>
      <c r="M35" s="262"/>
      <c r="N35" s="263">
        <f t="shared" si="1"/>
        <v>0</v>
      </c>
      <c r="O35" s="264"/>
      <c r="P35" s="265">
        <f t="shared" si="2"/>
        <v>0</v>
      </c>
      <c r="Q35" s="251"/>
      <c r="R35" s="252">
        <f t="shared" si="10"/>
        <v>44926</v>
      </c>
      <c r="S35" s="266">
        <f t="shared" si="3"/>
        <v>0.3</v>
      </c>
      <c r="T35" s="191" t="e">
        <f t="shared" si="7"/>
        <v>#DIV/0!</v>
      </c>
      <c r="U35" s="206" t="e">
        <f t="shared" si="8"/>
        <v>#DIV/0!</v>
      </c>
    </row>
    <row r="36" spans="2:21" ht="43.5" customHeight="1" thickBot="1" x14ac:dyDescent="0.35">
      <c r="B36" s="267" t="s">
        <v>25</v>
      </c>
      <c r="C36" s="259">
        <f>+'ANALISIS OCI'!X34</f>
        <v>0</v>
      </c>
      <c r="D36" s="260">
        <f>+'ANALISIS OCI'!Y34</f>
        <v>0</v>
      </c>
      <c r="E36" s="260">
        <f>+'ANALISIS OCI'!Z34</f>
        <v>0</v>
      </c>
      <c r="F36" s="260">
        <f>+'ANALISIS OCI'!AA34</f>
        <v>0</v>
      </c>
      <c r="G36" s="261">
        <f t="shared" si="4"/>
        <v>0</v>
      </c>
      <c r="H36" s="249">
        <f t="shared" si="5"/>
        <v>0</v>
      </c>
      <c r="I36" s="250">
        <f t="shared" si="0"/>
        <v>0</v>
      </c>
      <c r="J36" s="246" t="e">
        <f>'ANALISIS OCI'!AC34</f>
        <v>#DIV/0!</v>
      </c>
      <c r="K36" s="247" t="e">
        <f t="shared" si="9"/>
        <v>#DIV/0!</v>
      </c>
      <c r="L36" s="248" t="e">
        <f t="shared" si="6"/>
        <v>#DIV/0!</v>
      </c>
      <c r="M36" s="262"/>
      <c r="N36" s="263">
        <f t="shared" si="1"/>
        <v>0</v>
      </c>
      <c r="O36" s="264"/>
      <c r="P36" s="265">
        <f t="shared" si="2"/>
        <v>0</v>
      </c>
      <c r="Q36" s="251"/>
      <c r="R36" s="252">
        <f t="shared" si="10"/>
        <v>44926</v>
      </c>
      <c r="S36" s="266">
        <f t="shared" si="3"/>
        <v>0.3</v>
      </c>
      <c r="T36" s="191" t="e">
        <f t="shared" si="7"/>
        <v>#DIV/0!</v>
      </c>
      <c r="U36" s="206" t="e">
        <f t="shared" si="8"/>
        <v>#DIV/0!</v>
      </c>
    </row>
    <row r="37" spans="2:21" ht="43.5" customHeight="1" thickBot="1" x14ac:dyDescent="0.35">
      <c r="B37" s="267" t="s">
        <v>288</v>
      </c>
      <c r="C37" s="259">
        <f>+'ANALISIS OCI'!X35</f>
        <v>0</v>
      </c>
      <c r="D37" s="260">
        <f>+'ANALISIS OCI'!Y35</f>
        <v>0</v>
      </c>
      <c r="E37" s="260">
        <f>+'ANALISIS OCI'!Z35</f>
        <v>0</v>
      </c>
      <c r="F37" s="260">
        <f>+'ANALISIS OCI'!AA35</f>
        <v>0</v>
      </c>
      <c r="G37" s="261">
        <f t="shared" si="4"/>
        <v>0</v>
      </c>
      <c r="H37" s="249">
        <f t="shared" si="5"/>
        <v>0</v>
      </c>
      <c r="I37" s="250">
        <f t="shared" si="0"/>
        <v>0</v>
      </c>
      <c r="J37" s="246" t="e">
        <f>'ANALISIS OCI'!AC35</f>
        <v>#DIV/0!</v>
      </c>
      <c r="K37" s="247" t="e">
        <f t="shared" si="9"/>
        <v>#DIV/0!</v>
      </c>
      <c r="L37" s="248" t="e">
        <f t="shared" si="6"/>
        <v>#DIV/0!</v>
      </c>
      <c r="M37" s="262"/>
      <c r="N37" s="263">
        <f t="shared" si="1"/>
        <v>0</v>
      </c>
      <c r="O37" s="264"/>
      <c r="P37" s="265">
        <f t="shared" si="2"/>
        <v>0</v>
      </c>
      <c r="Q37" s="251"/>
      <c r="R37" s="252">
        <f t="shared" si="10"/>
        <v>44926</v>
      </c>
      <c r="S37" s="266">
        <f t="shared" si="3"/>
        <v>0.3</v>
      </c>
      <c r="T37" s="191" t="e">
        <f t="shared" si="7"/>
        <v>#DIV/0!</v>
      </c>
      <c r="U37" s="206" t="e">
        <f t="shared" si="8"/>
        <v>#DIV/0!</v>
      </c>
    </row>
    <row r="38" spans="2:21" ht="43.5" customHeight="1" thickBot="1" x14ac:dyDescent="0.35">
      <c r="B38" s="267" t="s">
        <v>289</v>
      </c>
      <c r="C38" s="259">
        <f>+'ANALISIS OCI'!X36</f>
        <v>0</v>
      </c>
      <c r="D38" s="260">
        <f>+'ANALISIS OCI'!Y36</f>
        <v>0</v>
      </c>
      <c r="E38" s="260">
        <f>+'ANALISIS OCI'!Z36</f>
        <v>0</v>
      </c>
      <c r="F38" s="260">
        <f>+'ANALISIS OCI'!AA36</f>
        <v>0</v>
      </c>
      <c r="G38" s="261">
        <f t="shared" si="4"/>
        <v>0</v>
      </c>
      <c r="H38" s="249">
        <f t="shared" si="5"/>
        <v>0</v>
      </c>
      <c r="I38" s="250">
        <f t="shared" si="0"/>
        <v>0</v>
      </c>
      <c r="J38" s="246" t="e">
        <f>'ANALISIS OCI'!AC36</f>
        <v>#DIV/0!</v>
      </c>
      <c r="K38" s="247" t="e">
        <f t="shared" si="9"/>
        <v>#DIV/0!</v>
      </c>
      <c r="L38" s="248" t="e">
        <f t="shared" si="6"/>
        <v>#DIV/0!</v>
      </c>
      <c r="M38" s="262"/>
      <c r="N38" s="263">
        <f t="shared" si="1"/>
        <v>0</v>
      </c>
      <c r="O38" s="264"/>
      <c r="P38" s="265">
        <f t="shared" si="2"/>
        <v>0</v>
      </c>
      <c r="Q38" s="251"/>
      <c r="R38" s="252">
        <f t="shared" si="10"/>
        <v>44926</v>
      </c>
      <c r="S38" s="266">
        <f t="shared" si="3"/>
        <v>0.3</v>
      </c>
      <c r="T38" s="191" t="e">
        <f t="shared" si="7"/>
        <v>#DIV/0!</v>
      </c>
      <c r="U38" s="206" t="e">
        <f t="shared" si="8"/>
        <v>#DIV/0!</v>
      </c>
    </row>
    <row r="39" spans="2:21" ht="43.5" customHeight="1" thickBot="1" x14ac:dyDescent="0.35">
      <c r="B39" s="267" t="s">
        <v>290</v>
      </c>
      <c r="C39" s="259">
        <f>+'ANALISIS OCI'!X37</f>
        <v>0</v>
      </c>
      <c r="D39" s="260">
        <f>+'ANALISIS OCI'!Y37</f>
        <v>0</v>
      </c>
      <c r="E39" s="260">
        <f>+'ANALISIS OCI'!Z37</f>
        <v>0</v>
      </c>
      <c r="F39" s="260">
        <f>+'ANALISIS OCI'!AA37</f>
        <v>0</v>
      </c>
      <c r="G39" s="261">
        <f t="shared" si="4"/>
        <v>0</v>
      </c>
      <c r="H39" s="249">
        <f t="shared" si="5"/>
        <v>0</v>
      </c>
      <c r="I39" s="250">
        <f t="shared" si="0"/>
        <v>0</v>
      </c>
      <c r="J39" s="246" t="e">
        <f>'ANALISIS OCI'!AC37</f>
        <v>#DIV/0!</v>
      </c>
      <c r="K39" s="247" t="e">
        <f t="shared" si="9"/>
        <v>#DIV/0!</v>
      </c>
      <c r="L39" s="248" t="e">
        <f t="shared" si="6"/>
        <v>#DIV/0!</v>
      </c>
      <c r="M39" s="262"/>
      <c r="N39" s="263">
        <f t="shared" si="1"/>
        <v>0</v>
      </c>
      <c r="O39" s="264"/>
      <c r="P39" s="265">
        <f t="shared" si="2"/>
        <v>0</v>
      </c>
      <c r="Q39" s="251"/>
      <c r="R39" s="252">
        <f t="shared" si="10"/>
        <v>44926</v>
      </c>
      <c r="S39" s="266">
        <f t="shared" si="3"/>
        <v>0.3</v>
      </c>
      <c r="T39" s="191" t="e">
        <f t="shared" si="7"/>
        <v>#DIV/0!</v>
      </c>
      <c r="U39" s="206" t="e">
        <f t="shared" si="8"/>
        <v>#DIV/0!</v>
      </c>
    </row>
    <row r="40" spans="2:21" ht="43.5" customHeight="1" thickBot="1" x14ac:dyDescent="0.35">
      <c r="B40" s="267" t="s">
        <v>291</v>
      </c>
      <c r="C40" s="259">
        <f>+'ANALISIS OCI'!X38</f>
        <v>0</v>
      </c>
      <c r="D40" s="260">
        <f>+'ANALISIS OCI'!Y38</f>
        <v>0</v>
      </c>
      <c r="E40" s="260">
        <f>+'ANALISIS OCI'!Z38</f>
        <v>0</v>
      </c>
      <c r="F40" s="260">
        <f>+'ANALISIS OCI'!AA38</f>
        <v>0</v>
      </c>
      <c r="G40" s="261">
        <f t="shared" si="4"/>
        <v>0</v>
      </c>
      <c r="H40" s="249">
        <f t="shared" si="5"/>
        <v>0</v>
      </c>
      <c r="I40" s="250">
        <f t="shared" si="0"/>
        <v>0</v>
      </c>
      <c r="J40" s="246" t="e">
        <f>'ANALISIS OCI'!AC38</f>
        <v>#DIV/0!</v>
      </c>
      <c r="K40" s="247" t="e">
        <f t="shared" si="9"/>
        <v>#DIV/0!</v>
      </c>
      <c r="L40" s="248" t="e">
        <f t="shared" si="6"/>
        <v>#DIV/0!</v>
      </c>
      <c r="M40" s="262"/>
      <c r="N40" s="263">
        <f t="shared" si="1"/>
        <v>0</v>
      </c>
      <c r="O40" s="264"/>
      <c r="P40" s="265">
        <f t="shared" si="2"/>
        <v>0</v>
      </c>
      <c r="Q40" s="251"/>
      <c r="R40" s="252">
        <f t="shared" si="10"/>
        <v>44926</v>
      </c>
      <c r="S40" s="266">
        <f t="shared" si="3"/>
        <v>0.3</v>
      </c>
      <c r="T40" s="191" t="e">
        <f t="shared" si="7"/>
        <v>#DIV/0!</v>
      </c>
      <c r="U40" s="206" t="e">
        <f t="shared" si="8"/>
        <v>#DIV/0!</v>
      </c>
    </row>
    <row r="41" spans="2:21" ht="43.5" customHeight="1" thickBot="1" x14ac:dyDescent="0.35">
      <c r="B41" s="267" t="s">
        <v>292</v>
      </c>
      <c r="C41" s="259">
        <f>+'ANALISIS OCI'!X39</f>
        <v>0</v>
      </c>
      <c r="D41" s="260">
        <f>+'ANALISIS OCI'!Y39</f>
        <v>0</v>
      </c>
      <c r="E41" s="260">
        <f>+'ANALISIS OCI'!Z39</f>
        <v>0</v>
      </c>
      <c r="F41" s="260">
        <f>+'ANALISIS OCI'!AA39</f>
        <v>0</v>
      </c>
      <c r="G41" s="261">
        <f t="shared" si="4"/>
        <v>0</v>
      </c>
      <c r="H41" s="249">
        <f t="shared" si="5"/>
        <v>0</v>
      </c>
      <c r="I41" s="250">
        <f t="shared" si="0"/>
        <v>0</v>
      </c>
      <c r="J41" s="246" t="e">
        <f>'ANALISIS OCI'!AC39</f>
        <v>#DIV/0!</v>
      </c>
      <c r="K41" s="247" t="e">
        <f t="shared" si="9"/>
        <v>#DIV/0!</v>
      </c>
      <c r="L41" s="248" t="e">
        <f t="shared" si="6"/>
        <v>#DIV/0!</v>
      </c>
      <c r="M41" s="262"/>
      <c r="N41" s="263">
        <f t="shared" si="1"/>
        <v>0</v>
      </c>
      <c r="O41" s="264"/>
      <c r="P41" s="265">
        <f t="shared" si="2"/>
        <v>0</v>
      </c>
      <c r="Q41" s="251"/>
      <c r="R41" s="252">
        <f t="shared" si="10"/>
        <v>44926</v>
      </c>
      <c r="S41" s="266">
        <f t="shared" si="3"/>
        <v>0.3</v>
      </c>
      <c r="T41" s="191" t="e">
        <f t="shared" si="7"/>
        <v>#DIV/0!</v>
      </c>
      <c r="U41" s="206" t="e">
        <f t="shared" si="8"/>
        <v>#DIV/0!</v>
      </c>
    </row>
    <row r="42" spans="2:21" ht="43.5" customHeight="1" thickBot="1" x14ac:dyDescent="0.35">
      <c r="B42" s="267" t="s">
        <v>293</v>
      </c>
      <c r="C42" s="259">
        <f>+'ANALISIS OCI'!X40</f>
        <v>0</v>
      </c>
      <c r="D42" s="260">
        <f>+'ANALISIS OCI'!Y40</f>
        <v>0</v>
      </c>
      <c r="E42" s="260">
        <f>+'ANALISIS OCI'!Z40</f>
        <v>0</v>
      </c>
      <c r="F42" s="260">
        <f>+'ANALISIS OCI'!AA40</f>
        <v>0</v>
      </c>
      <c r="G42" s="261">
        <f t="shared" si="4"/>
        <v>0</v>
      </c>
      <c r="H42" s="249">
        <f t="shared" si="5"/>
        <v>0</v>
      </c>
      <c r="I42" s="250">
        <f t="shared" si="0"/>
        <v>0</v>
      </c>
      <c r="J42" s="246" t="e">
        <f>'ANALISIS OCI'!AC40</f>
        <v>#DIV/0!</v>
      </c>
      <c r="K42" s="247" t="e">
        <f t="shared" si="9"/>
        <v>#DIV/0!</v>
      </c>
      <c r="L42" s="248" t="e">
        <f t="shared" si="6"/>
        <v>#DIV/0!</v>
      </c>
      <c r="M42" s="262"/>
      <c r="N42" s="263">
        <f t="shared" si="1"/>
        <v>0</v>
      </c>
      <c r="O42" s="264"/>
      <c r="P42" s="265">
        <f t="shared" si="2"/>
        <v>0</v>
      </c>
      <c r="Q42" s="251"/>
      <c r="R42" s="252">
        <f t="shared" si="10"/>
        <v>44926</v>
      </c>
      <c r="S42" s="266">
        <f t="shared" si="3"/>
        <v>0.3</v>
      </c>
      <c r="T42" s="191" t="e">
        <f t="shared" si="7"/>
        <v>#DIV/0!</v>
      </c>
      <c r="U42" s="206" t="e">
        <f t="shared" si="8"/>
        <v>#DIV/0!</v>
      </c>
    </row>
    <row r="43" spans="2:21" ht="43.5" customHeight="1" thickBot="1" x14ac:dyDescent="0.35">
      <c r="B43" s="267" t="s">
        <v>294</v>
      </c>
      <c r="C43" s="259">
        <f>+'ANALISIS OCI'!X41</f>
        <v>0</v>
      </c>
      <c r="D43" s="260">
        <f>+'ANALISIS OCI'!Y41</f>
        <v>0</v>
      </c>
      <c r="E43" s="260">
        <f>+'ANALISIS OCI'!Z41</f>
        <v>0</v>
      </c>
      <c r="F43" s="260">
        <f>+'ANALISIS OCI'!AA41</f>
        <v>0</v>
      </c>
      <c r="G43" s="261">
        <f t="shared" si="4"/>
        <v>0</v>
      </c>
      <c r="H43" s="249">
        <f t="shared" si="5"/>
        <v>0</v>
      </c>
      <c r="I43" s="250">
        <f t="shared" si="0"/>
        <v>0</v>
      </c>
      <c r="J43" s="246" t="e">
        <f>'ANALISIS OCI'!AC41</f>
        <v>#DIV/0!</v>
      </c>
      <c r="K43" s="247" t="e">
        <f t="shared" si="9"/>
        <v>#DIV/0!</v>
      </c>
      <c r="L43" s="248" t="e">
        <f t="shared" si="6"/>
        <v>#DIV/0!</v>
      </c>
      <c r="M43" s="262"/>
      <c r="N43" s="263">
        <f t="shared" si="1"/>
        <v>0</v>
      </c>
      <c r="O43" s="264"/>
      <c r="P43" s="265">
        <f t="shared" si="2"/>
        <v>0</v>
      </c>
      <c r="Q43" s="251"/>
      <c r="R43" s="252">
        <f t="shared" si="10"/>
        <v>44926</v>
      </c>
      <c r="S43" s="266">
        <f t="shared" si="3"/>
        <v>0.3</v>
      </c>
      <c r="T43" s="191" t="e">
        <f t="shared" si="7"/>
        <v>#DIV/0!</v>
      </c>
      <c r="U43" s="206" t="e">
        <f t="shared" si="8"/>
        <v>#DIV/0!</v>
      </c>
    </row>
    <row r="44" spans="2:21" ht="43.5" customHeight="1" thickBot="1" x14ac:dyDescent="0.35">
      <c r="B44" s="267" t="s">
        <v>295</v>
      </c>
      <c r="C44" s="259">
        <f>+'ANALISIS OCI'!X42</f>
        <v>0</v>
      </c>
      <c r="D44" s="260">
        <f>+'ANALISIS OCI'!Y42</f>
        <v>0</v>
      </c>
      <c r="E44" s="260">
        <f>+'ANALISIS OCI'!Z42</f>
        <v>0</v>
      </c>
      <c r="F44" s="260">
        <f>+'ANALISIS OCI'!AA42</f>
        <v>0</v>
      </c>
      <c r="G44" s="261">
        <f t="shared" si="4"/>
        <v>0</v>
      </c>
      <c r="H44" s="249">
        <f t="shared" si="5"/>
        <v>0</v>
      </c>
      <c r="I44" s="250">
        <f t="shared" si="0"/>
        <v>0</v>
      </c>
      <c r="J44" s="246" t="e">
        <f>'ANALISIS OCI'!AC42</f>
        <v>#DIV/0!</v>
      </c>
      <c r="K44" s="247" t="e">
        <f t="shared" si="9"/>
        <v>#DIV/0!</v>
      </c>
      <c r="L44" s="248" t="e">
        <f t="shared" si="6"/>
        <v>#DIV/0!</v>
      </c>
      <c r="M44" s="262"/>
      <c r="N44" s="263">
        <f t="shared" si="1"/>
        <v>0</v>
      </c>
      <c r="O44" s="264"/>
      <c r="P44" s="265">
        <f t="shared" si="2"/>
        <v>0</v>
      </c>
      <c r="Q44" s="251"/>
      <c r="R44" s="252">
        <f t="shared" si="10"/>
        <v>44926</v>
      </c>
      <c r="S44" s="266">
        <f t="shared" si="3"/>
        <v>0.3</v>
      </c>
      <c r="T44" s="191" t="e">
        <f t="shared" si="7"/>
        <v>#DIV/0!</v>
      </c>
      <c r="U44" s="206" t="e">
        <f t="shared" si="8"/>
        <v>#DIV/0!</v>
      </c>
    </row>
    <row r="45" spans="2:21" ht="43.5" customHeight="1" thickBot="1" x14ac:dyDescent="0.35">
      <c r="B45" s="267" t="s">
        <v>296</v>
      </c>
      <c r="C45" s="259">
        <f>+'ANALISIS OCI'!X43</f>
        <v>0</v>
      </c>
      <c r="D45" s="260">
        <f>+'ANALISIS OCI'!Y43</f>
        <v>0</v>
      </c>
      <c r="E45" s="260">
        <f>+'ANALISIS OCI'!Z43</f>
        <v>0</v>
      </c>
      <c r="F45" s="260">
        <f>+'ANALISIS OCI'!AA43</f>
        <v>0</v>
      </c>
      <c r="G45" s="261">
        <f t="shared" si="4"/>
        <v>0</v>
      </c>
      <c r="H45" s="249">
        <f t="shared" si="5"/>
        <v>0</v>
      </c>
      <c r="I45" s="250">
        <f t="shared" si="0"/>
        <v>0</v>
      </c>
      <c r="J45" s="246" t="e">
        <f>'ANALISIS OCI'!AC43</f>
        <v>#DIV/0!</v>
      </c>
      <c r="K45" s="247" t="e">
        <f t="shared" si="9"/>
        <v>#DIV/0!</v>
      </c>
      <c r="L45" s="248" t="e">
        <f t="shared" si="6"/>
        <v>#DIV/0!</v>
      </c>
      <c r="M45" s="262"/>
      <c r="N45" s="263">
        <f t="shared" si="1"/>
        <v>0</v>
      </c>
      <c r="O45" s="264"/>
      <c r="P45" s="265">
        <f t="shared" si="2"/>
        <v>0</v>
      </c>
      <c r="Q45" s="251"/>
      <c r="R45" s="252">
        <f t="shared" si="10"/>
        <v>44926</v>
      </c>
      <c r="S45" s="266">
        <f t="shared" si="3"/>
        <v>0.3</v>
      </c>
      <c r="T45" s="191" t="e">
        <f t="shared" si="7"/>
        <v>#DIV/0!</v>
      </c>
      <c r="U45" s="206" t="e">
        <f t="shared" si="8"/>
        <v>#DIV/0!</v>
      </c>
    </row>
    <row r="46" spans="2:21" ht="43.5" customHeight="1" thickBot="1" x14ac:dyDescent="0.35">
      <c r="B46" s="270" t="s">
        <v>297</v>
      </c>
      <c r="C46" s="259">
        <f>+'ANALISIS OCI'!X44</f>
        <v>0</v>
      </c>
      <c r="D46" s="260">
        <f>+'ANALISIS OCI'!Y44</f>
        <v>0</v>
      </c>
      <c r="E46" s="260">
        <f>+'ANALISIS OCI'!Z44</f>
        <v>0</v>
      </c>
      <c r="F46" s="260">
        <f>+'ANALISIS OCI'!AA44</f>
        <v>0</v>
      </c>
      <c r="G46" s="261">
        <f t="shared" si="4"/>
        <v>0</v>
      </c>
      <c r="H46" s="249">
        <f t="shared" si="5"/>
        <v>0</v>
      </c>
      <c r="I46" s="250">
        <f t="shared" si="0"/>
        <v>0</v>
      </c>
      <c r="J46" s="246" t="e">
        <f>'ANALISIS OCI'!AC44</f>
        <v>#DIV/0!</v>
      </c>
      <c r="K46" s="247" t="e">
        <f t="shared" si="9"/>
        <v>#DIV/0!</v>
      </c>
      <c r="L46" s="248" t="e">
        <f t="shared" si="6"/>
        <v>#DIV/0!</v>
      </c>
      <c r="M46" s="262"/>
      <c r="N46" s="263">
        <f t="shared" si="1"/>
        <v>0</v>
      </c>
      <c r="O46" s="264"/>
      <c r="P46" s="265">
        <f t="shared" si="2"/>
        <v>0</v>
      </c>
      <c r="Q46" s="251"/>
      <c r="R46" s="252">
        <f t="shared" si="10"/>
        <v>44926</v>
      </c>
      <c r="S46" s="266">
        <f t="shared" si="3"/>
        <v>0.3</v>
      </c>
      <c r="T46" s="191" t="e">
        <f t="shared" si="7"/>
        <v>#DIV/0!</v>
      </c>
      <c r="U46" s="206" t="e">
        <f t="shared" si="8"/>
        <v>#DIV/0!</v>
      </c>
    </row>
    <row r="47" spans="2:21" ht="43.5" customHeight="1" thickBot="1" x14ac:dyDescent="0.35">
      <c r="B47" s="269" t="s">
        <v>298</v>
      </c>
      <c r="C47" s="259">
        <f>+'ANALISIS OCI'!X45</f>
        <v>0</v>
      </c>
      <c r="D47" s="260">
        <f>+'ANALISIS OCI'!Y45</f>
        <v>0</v>
      </c>
      <c r="E47" s="260">
        <f>+'ANALISIS OCI'!Z45</f>
        <v>0</v>
      </c>
      <c r="F47" s="260">
        <f>+'ANALISIS OCI'!AA45</f>
        <v>0</v>
      </c>
      <c r="G47" s="261">
        <f t="shared" si="4"/>
        <v>0</v>
      </c>
      <c r="H47" s="249">
        <f t="shared" si="5"/>
        <v>0</v>
      </c>
      <c r="I47" s="250">
        <f t="shared" si="0"/>
        <v>0</v>
      </c>
      <c r="J47" s="246" t="e">
        <f>'ANALISIS OCI'!AC45</f>
        <v>#DIV/0!</v>
      </c>
      <c r="K47" s="247" t="e">
        <f t="shared" si="9"/>
        <v>#DIV/0!</v>
      </c>
      <c r="L47" s="248" t="e">
        <f t="shared" si="6"/>
        <v>#DIV/0!</v>
      </c>
      <c r="M47" s="262"/>
      <c r="N47" s="263">
        <f t="shared" si="1"/>
        <v>0</v>
      </c>
      <c r="O47" s="264"/>
      <c r="P47" s="265">
        <f t="shared" si="2"/>
        <v>0</v>
      </c>
      <c r="Q47" s="251"/>
      <c r="R47" s="252">
        <f t="shared" si="10"/>
        <v>44926</v>
      </c>
      <c r="S47" s="266">
        <f t="shared" si="3"/>
        <v>0.3</v>
      </c>
      <c r="T47" s="191" t="e">
        <f t="shared" si="7"/>
        <v>#DIV/0!</v>
      </c>
      <c r="U47" s="206" t="e">
        <f t="shared" si="8"/>
        <v>#DIV/0!</v>
      </c>
    </row>
    <row r="48" spans="2:21" ht="63" customHeight="1" thickBot="1" x14ac:dyDescent="0.35">
      <c r="B48" s="269" t="s">
        <v>312</v>
      </c>
      <c r="C48" s="259">
        <f>+'ANALISIS OCI'!X46</f>
        <v>0</v>
      </c>
      <c r="D48" s="260">
        <f>+'ANALISIS OCI'!Y46</f>
        <v>0</v>
      </c>
      <c r="E48" s="260">
        <f>+'ANALISIS OCI'!Z46</f>
        <v>0</v>
      </c>
      <c r="F48" s="260">
        <f>+'ANALISIS OCI'!AA46</f>
        <v>0</v>
      </c>
      <c r="G48" s="261">
        <f t="shared" ref="G48:G92" si="11">SUM(C48:F48)</f>
        <v>0</v>
      </c>
      <c r="H48" s="249">
        <f t="shared" ref="H48:H92" si="12">IF(G48=0,0,IF(($C48/$G48)&gt;=0.2,"Extremo",+IF((($C48/G48)+($D48/$G48))&gt;=0.3,"Alto",+IF((($C48/$G48)+($D48/$G48)+($E48/$G48))&gt;=0.4,"Moderado",+IF(($C48/$G48)+($D48/$G48)+($E48/$G48)+($F48/$G48)&gt;=0.5,"Bajo",IF(G48=0,0))))))</f>
        <v>0</v>
      </c>
      <c r="I48" s="250">
        <f t="shared" ref="I48:I92" si="13">(IF(H48="Extremo",50%,(IF(H48="Alto",40%,IF(H48="Moderado",15%,IF(H48="Bajo",10%,0))))))</f>
        <v>0</v>
      </c>
      <c r="J48" s="246" t="e">
        <f>'ANALISIS OCI'!AC46</f>
        <v>#DIV/0!</v>
      </c>
      <c r="K48" s="247" t="e">
        <f t="shared" si="9"/>
        <v>#DIV/0!</v>
      </c>
      <c r="L48" s="248" t="e">
        <f t="shared" si="6"/>
        <v>#DIV/0!</v>
      </c>
      <c r="M48" s="262"/>
      <c r="N48" s="263">
        <f t="shared" ref="N48:N92" si="14">IF(M48="Si",100%,IF(M48="No",0,0))</f>
        <v>0</v>
      </c>
      <c r="O48" s="264"/>
      <c r="P48" s="265">
        <f t="shared" ref="P48:P92" si="15">IF(O48="Si",20%,IF(O48="No",0,0))</f>
        <v>0</v>
      </c>
      <c r="Q48" s="251"/>
      <c r="R48" s="252">
        <f t="shared" ref="R48:R92" si="16">+$C$6-Q48</f>
        <v>44926</v>
      </c>
      <c r="S48" s="266">
        <f t="shared" ref="S48:S92" si="17">IF(R48&gt;=1080,30%,IF(R48&gt;=720,20%,IF(R48&gt;=360,10%,IF(R48&lt;=359,0%,0))))</f>
        <v>0.3</v>
      </c>
      <c r="T48" s="191" t="e">
        <f t="shared" ref="T48:T92" si="18">IF(N48=100%,100%,(L48+P48+S48))</f>
        <v>#DIV/0!</v>
      </c>
      <c r="U48" s="206" t="e">
        <f t="shared" si="8"/>
        <v>#DIV/0!</v>
      </c>
    </row>
    <row r="49" spans="2:21" ht="63" customHeight="1" thickBot="1" x14ac:dyDescent="0.35">
      <c r="B49" s="269" t="s">
        <v>313</v>
      </c>
      <c r="C49" s="259">
        <f>+'ANALISIS OCI'!X47</f>
        <v>0</v>
      </c>
      <c r="D49" s="260">
        <f>+'ANALISIS OCI'!Y47</f>
        <v>0</v>
      </c>
      <c r="E49" s="260">
        <f>+'ANALISIS OCI'!Z47</f>
        <v>0</v>
      </c>
      <c r="F49" s="260">
        <f>+'ANALISIS OCI'!AA47</f>
        <v>0</v>
      </c>
      <c r="G49" s="261">
        <f t="shared" si="11"/>
        <v>0</v>
      </c>
      <c r="H49" s="249">
        <f t="shared" si="12"/>
        <v>0</v>
      </c>
      <c r="I49" s="250">
        <f t="shared" si="13"/>
        <v>0</v>
      </c>
      <c r="J49" s="246" t="e">
        <f>'ANALISIS OCI'!AC47</f>
        <v>#DIV/0!</v>
      </c>
      <c r="K49" s="247" t="e">
        <f t="shared" si="9"/>
        <v>#DIV/0!</v>
      </c>
      <c r="L49" s="248" t="e">
        <f t="shared" si="6"/>
        <v>#DIV/0!</v>
      </c>
      <c r="M49" s="262"/>
      <c r="N49" s="263">
        <f t="shared" si="14"/>
        <v>0</v>
      </c>
      <c r="O49" s="264"/>
      <c r="P49" s="265">
        <f t="shared" si="15"/>
        <v>0</v>
      </c>
      <c r="Q49" s="251"/>
      <c r="R49" s="252">
        <f t="shared" si="16"/>
        <v>44926</v>
      </c>
      <c r="S49" s="266">
        <f t="shared" si="17"/>
        <v>0.3</v>
      </c>
      <c r="T49" s="191" t="e">
        <f t="shared" si="18"/>
        <v>#DIV/0!</v>
      </c>
      <c r="U49" s="206" t="e">
        <f t="shared" si="8"/>
        <v>#DIV/0!</v>
      </c>
    </row>
    <row r="50" spans="2:21" ht="63" customHeight="1" thickBot="1" x14ac:dyDescent="0.35">
      <c r="B50" s="269" t="s">
        <v>314</v>
      </c>
      <c r="C50" s="259">
        <f>+'ANALISIS OCI'!X48</f>
        <v>0</v>
      </c>
      <c r="D50" s="260">
        <f>+'ANALISIS OCI'!Y48</f>
        <v>0</v>
      </c>
      <c r="E50" s="260">
        <f>+'ANALISIS OCI'!Z48</f>
        <v>0</v>
      </c>
      <c r="F50" s="260">
        <f>+'ANALISIS OCI'!AA48</f>
        <v>0</v>
      </c>
      <c r="G50" s="261">
        <f t="shared" si="11"/>
        <v>0</v>
      </c>
      <c r="H50" s="249">
        <f t="shared" si="12"/>
        <v>0</v>
      </c>
      <c r="I50" s="250">
        <f t="shared" si="13"/>
        <v>0</v>
      </c>
      <c r="J50" s="246" t="e">
        <f>'ANALISIS OCI'!AC48</f>
        <v>#DIV/0!</v>
      </c>
      <c r="K50" s="247" t="e">
        <f t="shared" si="9"/>
        <v>#DIV/0!</v>
      </c>
      <c r="L50" s="248" t="e">
        <f t="shared" si="6"/>
        <v>#DIV/0!</v>
      </c>
      <c r="M50" s="262"/>
      <c r="N50" s="263">
        <f t="shared" si="14"/>
        <v>0</v>
      </c>
      <c r="O50" s="264"/>
      <c r="P50" s="265">
        <f t="shared" si="15"/>
        <v>0</v>
      </c>
      <c r="Q50" s="251"/>
      <c r="R50" s="252">
        <f t="shared" si="16"/>
        <v>44926</v>
      </c>
      <c r="S50" s="266">
        <f t="shared" si="17"/>
        <v>0.3</v>
      </c>
      <c r="T50" s="191" t="e">
        <f t="shared" si="18"/>
        <v>#DIV/0!</v>
      </c>
      <c r="U50" s="206" t="e">
        <f t="shared" si="8"/>
        <v>#DIV/0!</v>
      </c>
    </row>
    <row r="51" spans="2:21" ht="63" customHeight="1" thickBot="1" x14ac:dyDescent="0.35">
      <c r="B51" s="269" t="s">
        <v>315</v>
      </c>
      <c r="C51" s="259">
        <f>+'ANALISIS OCI'!X49</f>
        <v>0</v>
      </c>
      <c r="D51" s="260">
        <f>+'ANALISIS OCI'!Y49</f>
        <v>0</v>
      </c>
      <c r="E51" s="260">
        <f>+'ANALISIS OCI'!Z49</f>
        <v>0</v>
      </c>
      <c r="F51" s="260">
        <f>+'ANALISIS OCI'!AA49</f>
        <v>0</v>
      </c>
      <c r="G51" s="261">
        <f t="shared" si="11"/>
        <v>0</v>
      </c>
      <c r="H51" s="249">
        <f t="shared" si="12"/>
        <v>0</v>
      </c>
      <c r="I51" s="250">
        <f t="shared" si="13"/>
        <v>0</v>
      </c>
      <c r="J51" s="246" t="e">
        <f>'ANALISIS OCI'!AC49</f>
        <v>#DIV/0!</v>
      </c>
      <c r="K51" s="247" t="e">
        <f t="shared" si="9"/>
        <v>#DIV/0!</v>
      </c>
      <c r="L51" s="248" t="e">
        <f t="shared" si="6"/>
        <v>#DIV/0!</v>
      </c>
      <c r="M51" s="262"/>
      <c r="N51" s="263">
        <f t="shared" si="14"/>
        <v>0</v>
      </c>
      <c r="O51" s="264"/>
      <c r="P51" s="265">
        <f t="shared" si="15"/>
        <v>0</v>
      </c>
      <c r="Q51" s="251"/>
      <c r="R51" s="252">
        <f t="shared" si="16"/>
        <v>44926</v>
      </c>
      <c r="S51" s="266">
        <f t="shared" si="17"/>
        <v>0.3</v>
      </c>
      <c r="T51" s="191" t="e">
        <f t="shared" si="18"/>
        <v>#DIV/0!</v>
      </c>
      <c r="U51" s="206" t="e">
        <f t="shared" si="8"/>
        <v>#DIV/0!</v>
      </c>
    </row>
    <row r="52" spans="2:21" ht="63" customHeight="1" thickBot="1" x14ac:dyDescent="0.35">
      <c r="B52" s="269" t="s">
        <v>316</v>
      </c>
      <c r="C52" s="259">
        <f>+'ANALISIS OCI'!X50</f>
        <v>0</v>
      </c>
      <c r="D52" s="260">
        <f>+'ANALISIS OCI'!Y50</f>
        <v>0</v>
      </c>
      <c r="E52" s="260">
        <f>+'ANALISIS OCI'!Z50</f>
        <v>0</v>
      </c>
      <c r="F52" s="260">
        <f>+'ANALISIS OCI'!AA50</f>
        <v>0</v>
      </c>
      <c r="G52" s="261">
        <f t="shared" si="11"/>
        <v>0</v>
      </c>
      <c r="H52" s="249">
        <f t="shared" si="12"/>
        <v>0</v>
      </c>
      <c r="I52" s="250">
        <f t="shared" si="13"/>
        <v>0</v>
      </c>
      <c r="J52" s="246" t="e">
        <f>'ANALISIS OCI'!AC50</f>
        <v>#DIV/0!</v>
      </c>
      <c r="K52" s="247" t="e">
        <f t="shared" si="9"/>
        <v>#DIV/0!</v>
      </c>
      <c r="L52" s="248" t="e">
        <f t="shared" si="6"/>
        <v>#DIV/0!</v>
      </c>
      <c r="M52" s="262"/>
      <c r="N52" s="263">
        <f t="shared" si="14"/>
        <v>0</v>
      </c>
      <c r="O52" s="264"/>
      <c r="P52" s="265">
        <f t="shared" si="15"/>
        <v>0</v>
      </c>
      <c r="Q52" s="251"/>
      <c r="R52" s="252">
        <f t="shared" si="16"/>
        <v>44926</v>
      </c>
      <c r="S52" s="266">
        <f t="shared" si="17"/>
        <v>0.3</v>
      </c>
      <c r="T52" s="191" t="e">
        <f t="shared" si="18"/>
        <v>#DIV/0!</v>
      </c>
      <c r="U52" s="206" t="e">
        <f t="shared" si="8"/>
        <v>#DIV/0!</v>
      </c>
    </row>
    <row r="53" spans="2:21" ht="63" customHeight="1" thickBot="1" x14ac:dyDescent="0.35">
      <c r="B53" s="269" t="s">
        <v>317</v>
      </c>
      <c r="C53" s="259">
        <f>+'ANALISIS OCI'!X51</f>
        <v>0</v>
      </c>
      <c r="D53" s="260">
        <f>+'ANALISIS OCI'!Y51</f>
        <v>0</v>
      </c>
      <c r="E53" s="260">
        <f>+'ANALISIS OCI'!Z51</f>
        <v>0</v>
      </c>
      <c r="F53" s="260">
        <f>+'ANALISIS OCI'!AA51</f>
        <v>0</v>
      </c>
      <c r="G53" s="261">
        <f t="shared" si="11"/>
        <v>0</v>
      </c>
      <c r="H53" s="249">
        <f t="shared" si="12"/>
        <v>0</v>
      </c>
      <c r="I53" s="250">
        <f t="shared" si="13"/>
        <v>0</v>
      </c>
      <c r="J53" s="246" t="e">
        <f>'ANALISIS OCI'!AC51</f>
        <v>#DIV/0!</v>
      </c>
      <c r="K53" s="247" t="e">
        <f t="shared" si="9"/>
        <v>#DIV/0!</v>
      </c>
      <c r="L53" s="248" t="e">
        <f t="shared" si="6"/>
        <v>#DIV/0!</v>
      </c>
      <c r="M53" s="262"/>
      <c r="N53" s="263">
        <f t="shared" si="14"/>
        <v>0</v>
      </c>
      <c r="O53" s="264"/>
      <c r="P53" s="265">
        <f t="shared" si="15"/>
        <v>0</v>
      </c>
      <c r="Q53" s="251"/>
      <c r="R53" s="252">
        <f t="shared" si="16"/>
        <v>44926</v>
      </c>
      <c r="S53" s="266">
        <f t="shared" si="17"/>
        <v>0.3</v>
      </c>
      <c r="T53" s="191" t="e">
        <f t="shared" si="18"/>
        <v>#DIV/0!</v>
      </c>
      <c r="U53" s="206" t="e">
        <f t="shared" si="8"/>
        <v>#DIV/0!</v>
      </c>
    </row>
    <row r="54" spans="2:21" ht="63" customHeight="1" thickBot="1" x14ac:dyDescent="0.35">
      <c r="B54" s="271" t="s">
        <v>318</v>
      </c>
      <c r="C54" s="259">
        <f>+'ANALISIS OCI'!X52</f>
        <v>0</v>
      </c>
      <c r="D54" s="260">
        <f>+'ANALISIS OCI'!Y52</f>
        <v>0</v>
      </c>
      <c r="E54" s="260">
        <f>+'ANALISIS OCI'!Z52</f>
        <v>0</v>
      </c>
      <c r="F54" s="260">
        <f>+'ANALISIS OCI'!AA52</f>
        <v>0</v>
      </c>
      <c r="G54" s="261">
        <f t="shared" si="11"/>
        <v>0</v>
      </c>
      <c r="H54" s="249">
        <f t="shared" si="12"/>
        <v>0</v>
      </c>
      <c r="I54" s="250">
        <f t="shared" si="13"/>
        <v>0</v>
      </c>
      <c r="J54" s="246" t="e">
        <f>'ANALISIS OCI'!AC52</f>
        <v>#DIV/0!</v>
      </c>
      <c r="K54" s="247" t="e">
        <f t="shared" si="9"/>
        <v>#DIV/0!</v>
      </c>
      <c r="L54" s="248" t="e">
        <f t="shared" si="6"/>
        <v>#DIV/0!</v>
      </c>
      <c r="M54" s="262"/>
      <c r="N54" s="263">
        <f t="shared" si="14"/>
        <v>0</v>
      </c>
      <c r="O54" s="264"/>
      <c r="P54" s="265">
        <f t="shared" si="15"/>
        <v>0</v>
      </c>
      <c r="Q54" s="251"/>
      <c r="R54" s="252">
        <f t="shared" si="16"/>
        <v>44926</v>
      </c>
      <c r="S54" s="266">
        <f t="shared" si="17"/>
        <v>0.3</v>
      </c>
      <c r="T54" s="191" t="e">
        <f t="shared" si="18"/>
        <v>#DIV/0!</v>
      </c>
      <c r="U54" s="206" t="e">
        <f t="shared" si="8"/>
        <v>#DIV/0!</v>
      </c>
    </row>
    <row r="55" spans="2:21" ht="63" customHeight="1" thickBot="1" x14ac:dyDescent="0.35">
      <c r="B55" s="268" t="s">
        <v>319</v>
      </c>
      <c r="C55" s="259">
        <f>+'ANALISIS OCI'!X53</f>
        <v>0</v>
      </c>
      <c r="D55" s="260">
        <f>+'ANALISIS OCI'!Y53</f>
        <v>0</v>
      </c>
      <c r="E55" s="260">
        <f>+'ANALISIS OCI'!Z53</f>
        <v>0</v>
      </c>
      <c r="F55" s="260">
        <f>+'ANALISIS OCI'!AA53</f>
        <v>0</v>
      </c>
      <c r="G55" s="261">
        <f t="shared" si="11"/>
        <v>0</v>
      </c>
      <c r="H55" s="249">
        <f t="shared" si="12"/>
        <v>0</v>
      </c>
      <c r="I55" s="250">
        <f t="shared" si="13"/>
        <v>0</v>
      </c>
      <c r="J55" s="246" t="e">
        <f>'ANALISIS OCI'!AC53</f>
        <v>#DIV/0!</v>
      </c>
      <c r="K55" s="247" t="e">
        <f t="shared" si="9"/>
        <v>#DIV/0!</v>
      </c>
      <c r="L55" s="248" t="e">
        <f t="shared" si="6"/>
        <v>#DIV/0!</v>
      </c>
      <c r="M55" s="262"/>
      <c r="N55" s="263">
        <f t="shared" si="14"/>
        <v>0</v>
      </c>
      <c r="O55" s="264"/>
      <c r="P55" s="265">
        <f t="shared" si="15"/>
        <v>0</v>
      </c>
      <c r="Q55" s="251"/>
      <c r="R55" s="252">
        <f t="shared" si="16"/>
        <v>44926</v>
      </c>
      <c r="S55" s="266">
        <f t="shared" si="17"/>
        <v>0.3</v>
      </c>
      <c r="T55" s="191" t="e">
        <f t="shared" si="18"/>
        <v>#DIV/0!</v>
      </c>
      <c r="U55" s="206" t="e">
        <f t="shared" si="8"/>
        <v>#DIV/0!</v>
      </c>
    </row>
    <row r="56" spans="2:21" ht="63" customHeight="1" thickBot="1" x14ac:dyDescent="0.35">
      <c r="B56" s="192" t="s">
        <v>320</v>
      </c>
      <c r="C56" s="259">
        <f>+'ANALISIS OCI'!X54</f>
        <v>0</v>
      </c>
      <c r="D56" s="260">
        <f>+'ANALISIS OCI'!Y54</f>
        <v>0</v>
      </c>
      <c r="E56" s="260">
        <f>+'ANALISIS OCI'!Z54</f>
        <v>0</v>
      </c>
      <c r="F56" s="260">
        <f>+'ANALISIS OCI'!AA54</f>
        <v>0</v>
      </c>
      <c r="G56" s="261">
        <f t="shared" si="11"/>
        <v>0</v>
      </c>
      <c r="H56" s="249">
        <f t="shared" si="12"/>
        <v>0</v>
      </c>
      <c r="I56" s="250">
        <f t="shared" si="13"/>
        <v>0</v>
      </c>
      <c r="J56" s="246" t="e">
        <f>'ANALISIS OCI'!AC54</f>
        <v>#DIV/0!</v>
      </c>
      <c r="K56" s="247" t="e">
        <f t="shared" si="9"/>
        <v>#DIV/0!</v>
      </c>
      <c r="L56" s="248" t="e">
        <f t="shared" si="6"/>
        <v>#DIV/0!</v>
      </c>
      <c r="M56" s="262"/>
      <c r="N56" s="263">
        <f t="shared" si="14"/>
        <v>0</v>
      </c>
      <c r="O56" s="264"/>
      <c r="P56" s="265">
        <f t="shared" si="15"/>
        <v>0</v>
      </c>
      <c r="Q56" s="251"/>
      <c r="R56" s="252">
        <f t="shared" si="16"/>
        <v>44926</v>
      </c>
      <c r="S56" s="266">
        <f t="shared" si="17"/>
        <v>0.3</v>
      </c>
      <c r="T56" s="191" t="e">
        <f t="shared" si="18"/>
        <v>#DIV/0!</v>
      </c>
      <c r="U56" s="206" t="e">
        <f t="shared" si="8"/>
        <v>#DIV/0!</v>
      </c>
    </row>
    <row r="57" spans="2:21" ht="63" customHeight="1" thickBot="1" x14ac:dyDescent="0.35">
      <c r="B57" s="192" t="s">
        <v>321</v>
      </c>
      <c r="C57" s="259">
        <f>+'ANALISIS OCI'!X55</f>
        <v>0</v>
      </c>
      <c r="D57" s="260">
        <f>+'ANALISIS OCI'!Y55</f>
        <v>0</v>
      </c>
      <c r="E57" s="260">
        <f>+'ANALISIS OCI'!Z55</f>
        <v>0</v>
      </c>
      <c r="F57" s="260">
        <f>+'ANALISIS OCI'!AA55</f>
        <v>0</v>
      </c>
      <c r="G57" s="261">
        <f t="shared" si="11"/>
        <v>0</v>
      </c>
      <c r="H57" s="249">
        <f t="shared" si="12"/>
        <v>0</v>
      </c>
      <c r="I57" s="250">
        <f t="shared" si="13"/>
        <v>0</v>
      </c>
      <c r="J57" s="246" t="e">
        <f>'ANALISIS OCI'!AC55</f>
        <v>#DIV/0!</v>
      </c>
      <c r="K57" s="247" t="e">
        <f t="shared" si="9"/>
        <v>#DIV/0!</v>
      </c>
      <c r="L57" s="248" t="e">
        <f t="shared" si="6"/>
        <v>#DIV/0!</v>
      </c>
      <c r="M57" s="262"/>
      <c r="N57" s="263">
        <f t="shared" si="14"/>
        <v>0</v>
      </c>
      <c r="O57" s="264"/>
      <c r="P57" s="265">
        <f t="shared" si="15"/>
        <v>0</v>
      </c>
      <c r="Q57" s="251"/>
      <c r="R57" s="252">
        <f t="shared" si="16"/>
        <v>44926</v>
      </c>
      <c r="S57" s="266">
        <f t="shared" si="17"/>
        <v>0.3</v>
      </c>
      <c r="T57" s="191" t="e">
        <f t="shared" si="18"/>
        <v>#DIV/0!</v>
      </c>
      <c r="U57" s="206" t="e">
        <f t="shared" si="8"/>
        <v>#DIV/0!</v>
      </c>
    </row>
    <row r="58" spans="2:21" ht="63" customHeight="1" thickBot="1" x14ac:dyDescent="0.35">
      <c r="B58" s="192" t="s">
        <v>322</v>
      </c>
      <c r="C58" s="259">
        <f>+'ANALISIS OCI'!X56</f>
        <v>0</v>
      </c>
      <c r="D58" s="260">
        <f>+'ANALISIS OCI'!Y56</f>
        <v>0</v>
      </c>
      <c r="E58" s="260">
        <f>+'ANALISIS OCI'!Z56</f>
        <v>0</v>
      </c>
      <c r="F58" s="260">
        <f>+'ANALISIS OCI'!AA56</f>
        <v>0</v>
      </c>
      <c r="G58" s="261">
        <f t="shared" si="11"/>
        <v>0</v>
      </c>
      <c r="H58" s="249">
        <f t="shared" si="12"/>
        <v>0</v>
      </c>
      <c r="I58" s="250">
        <f t="shared" si="13"/>
        <v>0</v>
      </c>
      <c r="J58" s="246" t="e">
        <f>'ANALISIS OCI'!AC56</f>
        <v>#DIV/0!</v>
      </c>
      <c r="K58" s="247" t="e">
        <f t="shared" si="9"/>
        <v>#DIV/0!</v>
      </c>
      <c r="L58" s="248" t="e">
        <f t="shared" si="6"/>
        <v>#DIV/0!</v>
      </c>
      <c r="M58" s="262"/>
      <c r="N58" s="263">
        <f t="shared" si="14"/>
        <v>0</v>
      </c>
      <c r="O58" s="264"/>
      <c r="P58" s="265">
        <f t="shared" si="15"/>
        <v>0</v>
      </c>
      <c r="Q58" s="251"/>
      <c r="R58" s="252">
        <f t="shared" si="16"/>
        <v>44926</v>
      </c>
      <c r="S58" s="266">
        <f t="shared" si="17"/>
        <v>0.3</v>
      </c>
      <c r="T58" s="191" t="e">
        <f t="shared" si="18"/>
        <v>#DIV/0!</v>
      </c>
      <c r="U58" s="206" t="e">
        <f t="shared" si="8"/>
        <v>#DIV/0!</v>
      </c>
    </row>
    <row r="59" spans="2:21" ht="63" customHeight="1" thickBot="1" x14ac:dyDescent="0.35">
      <c r="B59" s="192" t="s">
        <v>323</v>
      </c>
      <c r="C59" s="259">
        <f>+'ANALISIS OCI'!X57</f>
        <v>0</v>
      </c>
      <c r="D59" s="260">
        <f>+'ANALISIS OCI'!Y57</f>
        <v>0</v>
      </c>
      <c r="E59" s="260">
        <f>+'ANALISIS OCI'!Z57</f>
        <v>0</v>
      </c>
      <c r="F59" s="260">
        <f>+'ANALISIS OCI'!AA57</f>
        <v>0</v>
      </c>
      <c r="G59" s="261">
        <f t="shared" si="11"/>
        <v>0</v>
      </c>
      <c r="H59" s="249">
        <f t="shared" si="12"/>
        <v>0</v>
      </c>
      <c r="I59" s="250">
        <f t="shared" si="13"/>
        <v>0</v>
      </c>
      <c r="J59" s="246" t="e">
        <f>'ANALISIS OCI'!AC57</f>
        <v>#DIV/0!</v>
      </c>
      <c r="K59" s="247" t="e">
        <f t="shared" si="9"/>
        <v>#DIV/0!</v>
      </c>
      <c r="L59" s="248" t="e">
        <f t="shared" si="6"/>
        <v>#DIV/0!</v>
      </c>
      <c r="M59" s="262"/>
      <c r="N59" s="263">
        <f t="shared" si="14"/>
        <v>0</v>
      </c>
      <c r="O59" s="264"/>
      <c r="P59" s="265">
        <f t="shared" si="15"/>
        <v>0</v>
      </c>
      <c r="Q59" s="251"/>
      <c r="R59" s="252">
        <f t="shared" si="16"/>
        <v>44926</v>
      </c>
      <c r="S59" s="266">
        <f t="shared" si="17"/>
        <v>0.3</v>
      </c>
      <c r="T59" s="191" t="e">
        <f t="shared" si="18"/>
        <v>#DIV/0!</v>
      </c>
      <c r="U59" s="206" t="e">
        <f t="shared" si="8"/>
        <v>#DIV/0!</v>
      </c>
    </row>
    <row r="60" spans="2:21" ht="63" customHeight="1" thickBot="1" x14ac:dyDescent="0.35">
      <c r="B60" s="192" t="s">
        <v>324</v>
      </c>
      <c r="C60" s="259">
        <f>+'ANALISIS OCI'!X58</f>
        <v>0</v>
      </c>
      <c r="D60" s="260">
        <f>+'ANALISIS OCI'!Y58</f>
        <v>0</v>
      </c>
      <c r="E60" s="260">
        <f>+'ANALISIS OCI'!Z58</f>
        <v>0</v>
      </c>
      <c r="F60" s="260">
        <f>+'ANALISIS OCI'!AA58</f>
        <v>0</v>
      </c>
      <c r="G60" s="261">
        <f t="shared" si="11"/>
        <v>0</v>
      </c>
      <c r="H60" s="249">
        <f t="shared" si="12"/>
        <v>0</v>
      </c>
      <c r="I60" s="250">
        <f t="shared" si="13"/>
        <v>0</v>
      </c>
      <c r="J60" s="246" t="e">
        <f>'ANALISIS OCI'!AC58</f>
        <v>#DIV/0!</v>
      </c>
      <c r="K60" s="247" t="e">
        <f t="shared" si="9"/>
        <v>#DIV/0!</v>
      </c>
      <c r="L60" s="248" t="e">
        <f t="shared" si="6"/>
        <v>#DIV/0!</v>
      </c>
      <c r="M60" s="262"/>
      <c r="N60" s="263">
        <f t="shared" si="14"/>
        <v>0</v>
      </c>
      <c r="O60" s="264"/>
      <c r="P60" s="265">
        <f t="shared" si="15"/>
        <v>0</v>
      </c>
      <c r="Q60" s="251"/>
      <c r="R60" s="252">
        <f t="shared" si="16"/>
        <v>44926</v>
      </c>
      <c r="S60" s="266">
        <f t="shared" si="17"/>
        <v>0.3</v>
      </c>
      <c r="T60" s="191" t="e">
        <f t="shared" si="18"/>
        <v>#DIV/0!</v>
      </c>
      <c r="U60" s="206" t="e">
        <f t="shared" si="8"/>
        <v>#DIV/0!</v>
      </c>
    </row>
    <row r="61" spans="2:21" ht="63" customHeight="1" thickBot="1" x14ac:dyDescent="0.35">
      <c r="B61" s="192" t="s">
        <v>325</v>
      </c>
      <c r="C61" s="259">
        <f>+'ANALISIS OCI'!X59</f>
        <v>0</v>
      </c>
      <c r="D61" s="260">
        <f>+'ANALISIS OCI'!Y59</f>
        <v>0</v>
      </c>
      <c r="E61" s="260">
        <f>+'ANALISIS OCI'!Z59</f>
        <v>0</v>
      </c>
      <c r="F61" s="260">
        <f>+'ANALISIS OCI'!AA59</f>
        <v>0</v>
      </c>
      <c r="G61" s="261">
        <f t="shared" si="11"/>
        <v>0</v>
      </c>
      <c r="H61" s="249">
        <f t="shared" si="12"/>
        <v>0</v>
      </c>
      <c r="I61" s="250">
        <f t="shared" si="13"/>
        <v>0</v>
      </c>
      <c r="J61" s="246" t="e">
        <f>'ANALISIS OCI'!AC59</f>
        <v>#DIV/0!</v>
      </c>
      <c r="K61" s="247" t="e">
        <f t="shared" si="9"/>
        <v>#DIV/0!</v>
      </c>
      <c r="L61" s="248" t="e">
        <f t="shared" si="6"/>
        <v>#DIV/0!</v>
      </c>
      <c r="M61" s="262"/>
      <c r="N61" s="263">
        <f t="shared" si="14"/>
        <v>0</v>
      </c>
      <c r="O61" s="264"/>
      <c r="P61" s="265">
        <f t="shared" si="15"/>
        <v>0</v>
      </c>
      <c r="Q61" s="251"/>
      <c r="R61" s="252">
        <f t="shared" si="16"/>
        <v>44926</v>
      </c>
      <c r="S61" s="266">
        <f t="shared" si="17"/>
        <v>0.3</v>
      </c>
      <c r="T61" s="191" t="e">
        <f t="shared" si="18"/>
        <v>#DIV/0!</v>
      </c>
      <c r="U61" s="206" t="e">
        <f t="shared" si="8"/>
        <v>#DIV/0!</v>
      </c>
    </row>
    <row r="62" spans="2:21" ht="63" customHeight="1" thickBot="1" x14ac:dyDescent="0.35">
      <c r="B62" s="192" t="s">
        <v>326</v>
      </c>
      <c r="C62" s="259">
        <f>+'ANALISIS OCI'!X60</f>
        <v>0</v>
      </c>
      <c r="D62" s="260">
        <f>+'ANALISIS OCI'!Y60</f>
        <v>0</v>
      </c>
      <c r="E62" s="260">
        <f>+'ANALISIS OCI'!Z60</f>
        <v>0</v>
      </c>
      <c r="F62" s="260">
        <f>+'ANALISIS OCI'!AA60</f>
        <v>0</v>
      </c>
      <c r="G62" s="261">
        <f t="shared" si="11"/>
        <v>0</v>
      </c>
      <c r="H62" s="249">
        <f t="shared" si="12"/>
        <v>0</v>
      </c>
      <c r="I62" s="250">
        <f t="shared" si="13"/>
        <v>0</v>
      </c>
      <c r="J62" s="246" t="e">
        <f>'ANALISIS OCI'!AC60</f>
        <v>#DIV/0!</v>
      </c>
      <c r="K62" s="247" t="e">
        <f t="shared" si="9"/>
        <v>#DIV/0!</v>
      </c>
      <c r="L62" s="248" t="e">
        <f t="shared" si="6"/>
        <v>#DIV/0!</v>
      </c>
      <c r="M62" s="262"/>
      <c r="N62" s="263">
        <f t="shared" si="14"/>
        <v>0</v>
      </c>
      <c r="O62" s="264"/>
      <c r="P62" s="265">
        <f t="shared" si="15"/>
        <v>0</v>
      </c>
      <c r="Q62" s="251"/>
      <c r="R62" s="252">
        <f t="shared" si="16"/>
        <v>44926</v>
      </c>
      <c r="S62" s="266">
        <f t="shared" si="17"/>
        <v>0.3</v>
      </c>
      <c r="T62" s="191" t="e">
        <f t="shared" si="18"/>
        <v>#DIV/0!</v>
      </c>
      <c r="U62" s="206" t="e">
        <f t="shared" si="8"/>
        <v>#DIV/0!</v>
      </c>
    </row>
    <row r="63" spans="2:21" ht="63" customHeight="1" thickBot="1" x14ac:dyDescent="0.35">
      <c r="B63" s="192" t="s">
        <v>327</v>
      </c>
      <c r="C63" s="259">
        <f>+'ANALISIS OCI'!X61</f>
        <v>0</v>
      </c>
      <c r="D63" s="260">
        <f>+'ANALISIS OCI'!Y61</f>
        <v>0</v>
      </c>
      <c r="E63" s="260">
        <f>+'ANALISIS OCI'!Z61</f>
        <v>0</v>
      </c>
      <c r="F63" s="260">
        <f>+'ANALISIS OCI'!AA61</f>
        <v>0</v>
      </c>
      <c r="G63" s="261">
        <f t="shared" si="11"/>
        <v>0</v>
      </c>
      <c r="H63" s="249">
        <f t="shared" si="12"/>
        <v>0</v>
      </c>
      <c r="I63" s="250">
        <f t="shared" si="13"/>
        <v>0</v>
      </c>
      <c r="J63" s="246" t="e">
        <f>'ANALISIS OCI'!AC61</f>
        <v>#DIV/0!</v>
      </c>
      <c r="K63" s="247" t="e">
        <f t="shared" si="9"/>
        <v>#DIV/0!</v>
      </c>
      <c r="L63" s="248" t="e">
        <f t="shared" si="6"/>
        <v>#DIV/0!</v>
      </c>
      <c r="M63" s="262"/>
      <c r="N63" s="263">
        <f t="shared" si="14"/>
        <v>0</v>
      </c>
      <c r="O63" s="264"/>
      <c r="P63" s="265">
        <f t="shared" si="15"/>
        <v>0</v>
      </c>
      <c r="Q63" s="251"/>
      <c r="R63" s="252">
        <f t="shared" si="16"/>
        <v>44926</v>
      </c>
      <c r="S63" s="266">
        <f t="shared" si="17"/>
        <v>0.3</v>
      </c>
      <c r="T63" s="191" t="e">
        <f t="shared" si="18"/>
        <v>#DIV/0!</v>
      </c>
      <c r="U63" s="206" t="e">
        <f t="shared" si="8"/>
        <v>#DIV/0!</v>
      </c>
    </row>
    <row r="64" spans="2:21" ht="63" customHeight="1" thickBot="1" x14ac:dyDescent="0.35">
      <c r="B64" s="192" t="s">
        <v>328</v>
      </c>
      <c r="C64" s="259">
        <f>+'ANALISIS OCI'!X62</f>
        <v>0</v>
      </c>
      <c r="D64" s="260">
        <f>+'ANALISIS OCI'!Y62</f>
        <v>0</v>
      </c>
      <c r="E64" s="260">
        <f>+'ANALISIS OCI'!Z62</f>
        <v>0</v>
      </c>
      <c r="F64" s="260">
        <f>+'ANALISIS OCI'!AA62</f>
        <v>0</v>
      </c>
      <c r="G64" s="261">
        <f t="shared" si="11"/>
        <v>0</v>
      </c>
      <c r="H64" s="249">
        <f t="shared" si="12"/>
        <v>0</v>
      </c>
      <c r="I64" s="250">
        <f t="shared" si="13"/>
        <v>0</v>
      </c>
      <c r="J64" s="246" t="e">
        <f>'ANALISIS OCI'!AC62</f>
        <v>#DIV/0!</v>
      </c>
      <c r="K64" s="247" t="e">
        <f t="shared" si="9"/>
        <v>#DIV/0!</v>
      </c>
      <c r="L64" s="248" t="e">
        <f t="shared" si="6"/>
        <v>#DIV/0!</v>
      </c>
      <c r="M64" s="262"/>
      <c r="N64" s="263">
        <f t="shared" si="14"/>
        <v>0</v>
      </c>
      <c r="O64" s="264"/>
      <c r="P64" s="265">
        <f t="shared" si="15"/>
        <v>0</v>
      </c>
      <c r="Q64" s="251"/>
      <c r="R64" s="252">
        <f t="shared" si="16"/>
        <v>44926</v>
      </c>
      <c r="S64" s="266">
        <f t="shared" si="17"/>
        <v>0.3</v>
      </c>
      <c r="T64" s="191" t="e">
        <f t="shared" si="18"/>
        <v>#DIV/0!</v>
      </c>
      <c r="U64" s="206" t="e">
        <f t="shared" si="8"/>
        <v>#DIV/0!</v>
      </c>
    </row>
    <row r="65" spans="2:21" ht="63" customHeight="1" thickBot="1" x14ac:dyDescent="0.35">
      <c r="B65" s="192" t="s">
        <v>329</v>
      </c>
      <c r="C65" s="259">
        <f>+'ANALISIS OCI'!X63</f>
        <v>0</v>
      </c>
      <c r="D65" s="260">
        <f>+'ANALISIS OCI'!Y63</f>
        <v>0</v>
      </c>
      <c r="E65" s="260">
        <f>+'ANALISIS OCI'!Z63</f>
        <v>0</v>
      </c>
      <c r="F65" s="260">
        <f>+'ANALISIS OCI'!AA63</f>
        <v>0</v>
      </c>
      <c r="G65" s="261">
        <f t="shared" si="11"/>
        <v>0</v>
      </c>
      <c r="H65" s="249">
        <f t="shared" si="12"/>
        <v>0</v>
      </c>
      <c r="I65" s="250">
        <f t="shared" si="13"/>
        <v>0</v>
      </c>
      <c r="J65" s="246" t="e">
        <f>'ANALISIS OCI'!AC63</f>
        <v>#DIV/0!</v>
      </c>
      <c r="K65" s="247" t="e">
        <f t="shared" si="9"/>
        <v>#DIV/0!</v>
      </c>
      <c r="L65" s="248" t="e">
        <f t="shared" si="6"/>
        <v>#DIV/0!</v>
      </c>
      <c r="M65" s="262"/>
      <c r="N65" s="263">
        <f t="shared" si="14"/>
        <v>0</v>
      </c>
      <c r="O65" s="264"/>
      <c r="P65" s="265">
        <f t="shared" si="15"/>
        <v>0</v>
      </c>
      <c r="Q65" s="251"/>
      <c r="R65" s="252">
        <f t="shared" si="16"/>
        <v>44926</v>
      </c>
      <c r="S65" s="266">
        <f t="shared" si="17"/>
        <v>0.3</v>
      </c>
      <c r="T65" s="191" t="e">
        <f t="shared" si="18"/>
        <v>#DIV/0!</v>
      </c>
      <c r="U65" s="206" t="e">
        <f t="shared" si="8"/>
        <v>#DIV/0!</v>
      </c>
    </row>
    <row r="66" spans="2:21" ht="63" customHeight="1" thickBot="1" x14ac:dyDescent="0.35">
      <c r="B66" s="192" t="s">
        <v>330</v>
      </c>
      <c r="C66" s="259">
        <f>+'ANALISIS OCI'!X64</f>
        <v>0</v>
      </c>
      <c r="D66" s="260">
        <f>+'ANALISIS OCI'!Y64</f>
        <v>0</v>
      </c>
      <c r="E66" s="260">
        <f>+'ANALISIS OCI'!Z64</f>
        <v>0</v>
      </c>
      <c r="F66" s="260">
        <f>+'ANALISIS OCI'!AA64</f>
        <v>0</v>
      </c>
      <c r="G66" s="261">
        <f t="shared" si="11"/>
        <v>0</v>
      </c>
      <c r="H66" s="249">
        <f t="shared" si="12"/>
        <v>0</v>
      </c>
      <c r="I66" s="250">
        <f t="shared" si="13"/>
        <v>0</v>
      </c>
      <c r="J66" s="246" t="e">
        <f>'ANALISIS OCI'!AC64</f>
        <v>#DIV/0!</v>
      </c>
      <c r="K66" s="247" t="e">
        <f t="shared" si="9"/>
        <v>#DIV/0!</v>
      </c>
      <c r="L66" s="248" t="e">
        <f t="shared" si="6"/>
        <v>#DIV/0!</v>
      </c>
      <c r="M66" s="262"/>
      <c r="N66" s="263">
        <f t="shared" si="14"/>
        <v>0</v>
      </c>
      <c r="O66" s="264"/>
      <c r="P66" s="265">
        <f t="shared" si="15"/>
        <v>0</v>
      </c>
      <c r="Q66" s="251"/>
      <c r="R66" s="252">
        <f t="shared" si="16"/>
        <v>44926</v>
      </c>
      <c r="S66" s="266">
        <f t="shared" si="17"/>
        <v>0.3</v>
      </c>
      <c r="T66" s="191" t="e">
        <f t="shared" si="18"/>
        <v>#DIV/0!</v>
      </c>
      <c r="U66" s="206" t="e">
        <f t="shared" si="8"/>
        <v>#DIV/0!</v>
      </c>
    </row>
    <row r="67" spans="2:21" ht="63" customHeight="1" thickBot="1" x14ac:dyDescent="0.35">
      <c r="B67" s="192" t="s">
        <v>331</v>
      </c>
      <c r="C67" s="259">
        <f>+'ANALISIS OCI'!X65</f>
        <v>0</v>
      </c>
      <c r="D67" s="260">
        <f>+'ANALISIS OCI'!Y65</f>
        <v>0</v>
      </c>
      <c r="E67" s="260">
        <f>+'ANALISIS OCI'!Z65</f>
        <v>0</v>
      </c>
      <c r="F67" s="260">
        <f>+'ANALISIS OCI'!AA65</f>
        <v>0</v>
      </c>
      <c r="G67" s="261">
        <f t="shared" si="11"/>
        <v>0</v>
      </c>
      <c r="H67" s="249">
        <f t="shared" si="12"/>
        <v>0</v>
      </c>
      <c r="I67" s="250">
        <f t="shared" si="13"/>
        <v>0</v>
      </c>
      <c r="J67" s="246" t="e">
        <f>'ANALISIS OCI'!AC65</f>
        <v>#DIV/0!</v>
      </c>
      <c r="K67" s="247" t="e">
        <f t="shared" si="9"/>
        <v>#DIV/0!</v>
      </c>
      <c r="L67" s="248" t="e">
        <f t="shared" si="6"/>
        <v>#DIV/0!</v>
      </c>
      <c r="M67" s="262"/>
      <c r="N67" s="263">
        <f t="shared" si="14"/>
        <v>0</v>
      </c>
      <c r="O67" s="264"/>
      <c r="P67" s="265">
        <f t="shared" si="15"/>
        <v>0</v>
      </c>
      <c r="Q67" s="251"/>
      <c r="R67" s="252">
        <f t="shared" si="16"/>
        <v>44926</v>
      </c>
      <c r="S67" s="266">
        <f t="shared" si="17"/>
        <v>0.3</v>
      </c>
      <c r="T67" s="191" t="e">
        <f t="shared" si="18"/>
        <v>#DIV/0!</v>
      </c>
      <c r="U67" s="206" t="e">
        <f t="shared" si="8"/>
        <v>#DIV/0!</v>
      </c>
    </row>
    <row r="68" spans="2:21" ht="63" customHeight="1" thickBot="1" x14ac:dyDescent="0.35">
      <c r="B68" s="192" t="s">
        <v>332</v>
      </c>
      <c r="C68" s="259">
        <f>+'ANALISIS OCI'!X66</f>
        <v>0</v>
      </c>
      <c r="D68" s="260">
        <f>+'ANALISIS OCI'!Y66</f>
        <v>0</v>
      </c>
      <c r="E68" s="260">
        <f>+'ANALISIS OCI'!Z66</f>
        <v>0</v>
      </c>
      <c r="F68" s="260">
        <f>+'ANALISIS OCI'!AA66</f>
        <v>0</v>
      </c>
      <c r="G68" s="261">
        <f t="shared" si="11"/>
        <v>0</v>
      </c>
      <c r="H68" s="249">
        <f t="shared" si="12"/>
        <v>0</v>
      </c>
      <c r="I68" s="250">
        <f t="shared" si="13"/>
        <v>0</v>
      </c>
      <c r="J68" s="246" t="e">
        <f>'ANALISIS OCI'!AC66</f>
        <v>#DIV/0!</v>
      </c>
      <c r="K68" s="247" t="e">
        <f t="shared" si="9"/>
        <v>#DIV/0!</v>
      </c>
      <c r="L68" s="248" t="e">
        <f t="shared" si="6"/>
        <v>#DIV/0!</v>
      </c>
      <c r="M68" s="262"/>
      <c r="N68" s="263">
        <f t="shared" si="14"/>
        <v>0</v>
      </c>
      <c r="O68" s="264"/>
      <c r="P68" s="265">
        <f t="shared" si="15"/>
        <v>0</v>
      </c>
      <c r="Q68" s="251"/>
      <c r="R68" s="252">
        <f t="shared" si="16"/>
        <v>44926</v>
      </c>
      <c r="S68" s="266">
        <f t="shared" si="17"/>
        <v>0.3</v>
      </c>
      <c r="T68" s="191" t="e">
        <f t="shared" si="18"/>
        <v>#DIV/0!</v>
      </c>
      <c r="U68" s="206" t="e">
        <f t="shared" si="8"/>
        <v>#DIV/0!</v>
      </c>
    </row>
    <row r="69" spans="2:21" ht="63" customHeight="1" thickBot="1" x14ac:dyDescent="0.35">
      <c r="B69" s="192" t="s">
        <v>333</v>
      </c>
      <c r="C69" s="259">
        <f>+'ANALISIS OCI'!X67</f>
        <v>0</v>
      </c>
      <c r="D69" s="260">
        <f>+'ANALISIS OCI'!Y67</f>
        <v>0</v>
      </c>
      <c r="E69" s="260">
        <f>+'ANALISIS OCI'!Z67</f>
        <v>0</v>
      </c>
      <c r="F69" s="260">
        <f>+'ANALISIS OCI'!AA67</f>
        <v>0</v>
      </c>
      <c r="G69" s="261">
        <f t="shared" si="11"/>
        <v>0</v>
      </c>
      <c r="H69" s="249">
        <f t="shared" si="12"/>
        <v>0</v>
      </c>
      <c r="I69" s="250">
        <f t="shared" si="13"/>
        <v>0</v>
      </c>
      <c r="J69" s="246" t="e">
        <f>'ANALISIS OCI'!AC67</f>
        <v>#DIV/0!</v>
      </c>
      <c r="K69" s="247" t="e">
        <f t="shared" si="9"/>
        <v>#DIV/0!</v>
      </c>
      <c r="L69" s="248" t="e">
        <f t="shared" si="6"/>
        <v>#DIV/0!</v>
      </c>
      <c r="M69" s="262"/>
      <c r="N69" s="263">
        <f t="shared" si="14"/>
        <v>0</v>
      </c>
      <c r="O69" s="264"/>
      <c r="P69" s="265">
        <f t="shared" si="15"/>
        <v>0</v>
      </c>
      <c r="Q69" s="251"/>
      <c r="R69" s="252">
        <f t="shared" si="16"/>
        <v>44926</v>
      </c>
      <c r="S69" s="266">
        <f t="shared" si="17"/>
        <v>0.3</v>
      </c>
      <c r="T69" s="191" t="e">
        <f t="shared" si="18"/>
        <v>#DIV/0!</v>
      </c>
      <c r="U69" s="206" t="e">
        <f t="shared" si="8"/>
        <v>#DIV/0!</v>
      </c>
    </row>
    <row r="70" spans="2:21" ht="63" customHeight="1" thickBot="1" x14ac:dyDescent="0.35">
      <c r="B70" s="192" t="s">
        <v>334</v>
      </c>
      <c r="C70" s="259">
        <f>+'ANALISIS OCI'!X68</f>
        <v>0</v>
      </c>
      <c r="D70" s="260">
        <f>+'ANALISIS OCI'!Y68</f>
        <v>0</v>
      </c>
      <c r="E70" s="260">
        <f>+'ANALISIS OCI'!Z68</f>
        <v>0</v>
      </c>
      <c r="F70" s="260">
        <f>+'ANALISIS OCI'!AA68</f>
        <v>0</v>
      </c>
      <c r="G70" s="261">
        <f t="shared" si="11"/>
        <v>0</v>
      </c>
      <c r="H70" s="249">
        <f t="shared" si="12"/>
        <v>0</v>
      </c>
      <c r="I70" s="250">
        <f t="shared" si="13"/>
        <v>0</v>
      </c>
      <c r="J70" s="246" t="e">
        <f>'ANALISIS OCI'!AC68</f>
        <v>#DIV/0!</v>
      </c>
      <c r="K70" s="247" t="e">
        <f t="shared" si="9"/>
        <v>#DIV/0!</v>
      </c>
      <c r="L70" s="248" t="e">
        <f t="shared" si="6"/>
        <v>#DIV/0!</v>
      </c>
      <c r="M70" s="262"/>
      <c r="N70" s="263">
        <f t="shared" si="14"/>
        <v>0</v>
      </c>
      <c r="O70" s="264"/>
      <c r="P70" s="265">
        <f t="shared" si="15"/>
        <v>0</v>
      </c>
      <c r="Q70" s="251"/>
      <c r="R70" s="252">
        <f t="shared" si="16"/>
        <v>44926</v>
      </c>
      <c r="S70" s="266">
        <f t="shared" si="17"/>
        <v>0.3</v>
      </c>
      <c r="T70" s="191" t="e">
        <f t="shared" si="18"/>
        <v>#DIV/0!</v>
      </c>
      <c r="U70" s="206" t="e">
        <f t="shared" si="8"/>
        <v>#DIV/0!</v>
      </c>
    </row>
    <row r="71" spans="2:21" ht="63" customHeight="1" thickBot="1" x14ac:dyDescent="0.35">
      <c r="B71" s="192" t="s">
        <v>335</v>
      </c>
      <c r="C71" s="259">
        <f>+'ANALISIS OCI'!X69</f>
        <v>0</v>
      </c>
      <c r="D71" s="260">
        <f>+'ANALISIS OCI'!Y69</f>
        <v>0</v>
      </c>
      <c r="E71" s="260">
        <f>+'ANALISIS OCI'!Z69</f>
        <v>0</v>
      </c>
      <c r="F71" s="260">
        <f>+'ANALISIS OCI'!AA69</f>
        <v>0</v>
      </c>
      <c r="G71" s="261">
        <f t="shared" si="11"/>
        <v>0</v>
      </c>
      <c r="H71" s="249">
        <f t="shared" si="12"/>
        <v>0</v>
      </c>
      <c r="I71" s="250">
        <f t="shared" si="13"/>
        <v>0</v>
      </c>
      <c r="J71" s="246" t="e">
        <f>'ANALISIS OCI'!AC69</f>
        <v>#DIV/0!</v>
      </c>
      <c r="K71" s="247" t="e">
        <f t="shared" si="9"/>
        <v>#DIV/0!</v>
      </c>
      <c r="L71" s="248" t="e">
        <f t="shared" si="6"/>
        <v>#DIV/0!</v>
      </c>
      <c r="M71" s="262"/>
      <c r="N71" s="263">
        <f t="shared" si="14"/>
        <v>0</v>
      </c>
      <c r="O71" s="264"/>
      <c r="P71" s="265">
        <f t="shared" si="15"/>
        <v>0</v>
      </c>
      <c r="Q71" s="251"/>
      <c r="R71" s="252">
        <f t="shared" si="16"/>
        <v>44926</v>
      </c>
      <c r="S71" s="266">
        <f t="shared" si="17"/>
        <v>0.3</v>
      </c>
      <c r="T71" s="191" t="e">
        <f t="shared" si="18"/>
        <v>#DIV/0!</v>
      </c>
      <c r="U71" s="206" t="e">
        <f t="shared" si="8"/>
        <v>#DIV/0!</v>
      </c>
    </row>
    <row r="72" spans="2:21" ht="63" customHeight="1" thickBot="1" x14ac:dyDescent="0.35">
      <c r="B72" s="192" t="s">
        <v>336</v>
      </c>
      <c r="C72" s="259">
        <f>+'ANALISIS OCI'!X70</f>
        <v>0</v>
      </c>
      <c r="D72" s="260">
        <f>+'ANALISIS OCI'!Y70</f>
        <v>0</v>
      </c>
      <c r="E72" s="260">
        <f>+'ANALISIS OCI'!Z70</f>
        <v>0</v>
      </c>
      <c r="F72" s="260">
        <f>+'ANALISIS OCI'!AA70</f>
        <v>0</v>
      </c>
      <c r="G72" s="261">
        <f t="shared" si="11"/>
        <v>0</v>
      </c>
      <c r="H72" s="249">
        <f t="shared" si="12"/>
        <v>0</v>
      </c>
      <c r="I72" s="250">
        <f t="shared" si="13"/>
        <v>0</v>
      </c>
      <c r="J72" s="246" t="e">
        <f>'ANALISIS OCI'!AC70</f>
        <v>#DIV/0!</v>
      </c>
      <c r="K72" s="247" t="e">
        <f t="shared" si="9"/>
        <v>#DIV/0!</v>
      </c>
      <c r="L72" s="248" t="e">
        <f t="shared" si="6"/>
        <v>#DIV/0!</v>
      </c>
      <c r="M72" s="262"/>
      <c r="N72" s="263">
        <f t="shared" si="14"/>
        <v>0</v>
      </c>
      <c r="O72" s="264"/>
      <c r="P72" s="265">
        <f t="shared" si="15"/>
        <v>0</v>
      </c>
      <c r="Q72" s="251"/>
      <c r="R72" s="252">
        <f t="shared" si="16"/>
        <v>44926</v>
      </c>
      <c r="S72" s="266">
        <f t="shared" si="17"/>
        <v>0.3</v>
      </c>
      <c r="T72" s="191" t="e">
        <f t="shared" si="18"/>
        <v>#DIV/0!</v>
      </c>
      <c r="U72" s="206" t="e">
        <f t="shared" si="8"/>
        <v>#DIV/0!</v>
      </c>
    </row>
    <row r="73" spans="2:21" ht="63" customHeight="1" thickBot="1" x14ac:dyDescent="0.35">
      <c r="B73" s="192" t="s">
        <v>337</v>
      </c>
      <c r="C73" s="259">
        <f>+'ANALISIS OCI'!X71</f>
        <v>0</v>
      </c>
      <c r="D73" s="260">
        <f>+'ANALISIS OCI'!Y71</f>
        <v>0</v>
      </c>
      <c r="E73" s="260">
        <f>+'ANALISIS OCI'!Z71</f>
        <v>0</v>
      </c>
      <c r="F73" s="260">
        <f>+'ANALISIS OCI'!AA71</f>
        <v>0</v>
      </c>
      <c r="G73" s="261">
        <f t="shared" si="11"/>
        <v>0</v>
      </c>
      <c r="H73" s="249">
        <f t="shared" si="12"/>
        <v>0</v>
      </c>
      <c r="I73" s="250">
        <f t="shared" si="13"/>
        <v>0</v>
      </c>
      <c r="J73" s="246" t="e">
        <f>'ANALISIS OCI'!AC71</f>
        <v>#DIV/0!</v>
      </c>
      <c r="K73" s="247" t="e">
        <f t="shared" si="9"/>
        <v>#DIV/0!</v>
      </c>
      <c r="L73" s="248" t="e">
        <f t="shared" si="6"/>
        <v>#DIV/0!</v>
      </c>
      <c r="M73" s="262"/>
      <c r="N73" s="263">
        <f t="shared" si="14"/>
        <v>0</v>
      </c>
      <c r="O73" s="264"/>
      <c r="P73" s="265">
        <f t="shared" si="15"/>
        <v>0</v>
      </c>
      <c r="Q73" s="251"/>
      <c r="R73" s="252">
        <f t="shared" si="16"/>
        <v>44926</v>
      </c>
      <c r="S73" s="266">
        <f t="shared" si="17"/>
        <v>0.3</v>
      </c>
      <c r="T73" s="191" t="e">
        <f t="shared" si="18"/>
        <v>#DIV/0!</v>
      </c>
      <c r="U73" s="206" t="e">
        <f t="shared" si="8"/>
        <v>#DIV/0!</v>
      </c>
    </row>
    <row r="74" spans="2:21" ht="63" customHeight="1" thickBot="1" x14ac:dyDescent="0.35">
      <c r="B74" s="192" t="s">
        <v>338</v>
      </c>
      <c r="C74" s="259">
        <f>+'ANALISIS OCI'!X72</f>
        <v>0</v>
      </c>
      <c r="D74" s="260">
        <f>+'ANALISIS OCI'!Y72</f>
        <v>0</v>
      </c>
      <c r="E74" s="260">
        <f>+'ANALISIS OCI'!Z72</f>
        <v>0</v>
      </c>
      <c r="F74" s="260">
        <f>+'ANALISIS OCI'!AA72</f>
        <v>0</v>
      </c>
      <c r="G74" s="261">
        <f t="shared" si="11"/>
        <v>0</v>
      </c>
      <c r="H74" s="249">
        <f t="shared" si="12"/>
        <v>0</v>
      </c>
      <c r="I74" s="250">
        <f t="shared" si="13"/>
        <v>0</v>
      </c>
      <c r="J74" s="246" t="e">
        <f>'ANALISIS OCI'!AC72</f>
        <v>#DIV/0!</v>
      </c>
      <c r="K74" s="247" t="e">
        <f t="shared" si="9"/>
        <v>#DIV/0!</v>
      </c>
      <c r="L74" s="248" t="e">
        <f t="shared" si="6"/>
        <v>#DIV/0!</v>
      </c>
      <c r="M74" s="262"/>
      <c r="N74" s="263">
        <f t="shared" si="14"/>
        <v>0</v>
      </c>
      <c r="O74" s="264"/>
      <c r="P74" s="265">
        <f t="shared" si="15"/>
        <v>0</v>
      </c>
      <c r="Q74" s="251"/>
      <c r="R74" s="252">
        <f t="shared" si="16"/>
        <v>44926</v>
      </c>
      <c r="S74" s="266">
        <f t="shared" si="17"/>
        <v>0.3</v>
      </c>
      <c r="T74" s="191" t="e">
        <f t="shared" si="18"/>
        <v>#DIV/0!</v>
      </c>
      <c r="U74" s="206" t="e">
        <f t="shared" si="8"/>
        <v>#DIV/0!</v>
      </c>
    </row>
    <row r="75" spans="2:21" ht="63" customHeight="1" thickBot="1" x14ac:dyDescent="0.35">
      <c r="B75" s="192" t="s">
        <v>339</v>
      </c>
      <c r="C75" s="259">
        <f>+'ANALISIS OCI'!X73</f>
        <v>0</v>
      </c>
      <c r="D75" s="260">
        <f>+'ANALISIS OCI'!Y73</f>
        <v>0</v>
      </c>
      <c r="E75" s="260">
        <f>+'ANALISIS OCI'!Z73</f>
        <v>0</v>
      </c>
      <c r="F75" s="260">
        <f>+'ANALISIS OCI'!AA73</f>
        <v>0</v>
      </c>
      <c r="G75" s="261">
        <f t="shared" si="11"/>
        <v>0</v>
      </c>
      <c r="H75" s="249">
        <f t="shared" si="12"/>
        <v>0</v>
      </c>
      <c r="I75" s="250">
        <f t="shared" si="13"/>
        <v>0</v>
      </c>
      <c r="J75" s="246" t="e">
        <f>'ANALISIS OCI'!AC73</f>
        <v>#DIV/0!</v>
      </c>
      <c r="K75" s="247" t="e">
        <f t="shared" si="9"/>
        <v>#DIV/0!</v>
      </c>
      <c r="L75" s="248" t="e">
        <f t="shared" si="6"/>
        <v>#DIV/0!</v>
      </c>
      <c r="M75" s="262"/>
      <c r="N75" s="263">
        <f t="shared" si="14"/>
        <v>0</v>
      </c>
      <c r="O75" s="264"/>
      <c r="P75" s="265">
        <f t="shared" si="15"/>
        <v>0</v>
      </c>
      <c r="Q75" s="251"/>
      <c r="R75" s="252">
        <f t="shared" si="16"/>
        <v>44926</v>
      </c>
      <c r="S75" s="266">
        <f t="shared" si="17"/>
        <v>0.3</v>
      </c>
      <c r="T75" s="191" t="e">
        <f t="shared" si="18"/>
        <v>#DIV/0!</v>
      </c>
      <c r="U75" s="206" t="e">
        <f t="shared" si="8"/>
        <v>#DIV/0!</v>
      </c>
    </row>
    <row r="76" spans="2:21" ht="63" customHeight="1" thickBot="1" x14ac:dyDescent="0.35">
      <c r="B76" s="192" t="s">
        <v>340</v>
      </c>
      <c r="C76" s="259">
        <f>+'ANALISIS OCI'!X74</f>
        <v>0</v>
      </c>
      <c r="D76" s="260">
        <f>+'ANALISIS OCI'!Y74</f>
        <v>0</v>
      </c>
      <c r="E76" s="260">
        <f>+'ANALISIS OCI'!Z74</f>
        <v>0</v>
      </c>
      <c r="F76" s="260">
        <f>+'ANALISIS OCI'!AA74</f>
        <v>0</v>
      </c>
      <c r="G76" s="261">
        <f t="shared" si="11"/>
        <v>0</v>
      </c>
      <c r="H76" s="249">
        <f t="shared" si="12"/>
        <v>0</v>
      </c>
      <c r="I76" s="250">
        <f t="shared" si="13"/>
        <v>0</v>
      </c>
      <c r="J76" s="246" t="e">
        <f>'ANALISIS OCI'!AC74</f>
        <v>#DIV/0!</v>
      </c>
      <c r="K76" s="247" t="e">
        <f t="shared" si="9"/>
        <v>#DIV/0!</v>
      </c>
      <c r="L76" s="248" t="e">
        <f t="shared" si="6"/>
        <v>#DIV/0!</v>
      </c>
      <c r="M76" s="262"/>
      <c r="N76" s="263">
        <f t="shared" si="14"/>
        <v>0</v>
      </c>
      <c r="O76" s="264"/>
      <c r="P76" s="265">
        <f t="shared" si="15"/>
        <v>0</v>
      </c>
      <c r="Q76" s="251"/>
      <c r="R76" s="252">
        <f t="shared" si="16"/>
        <v>44926</v>
      </c>
      <c r="S76" s="266">
        <f t="shared" si="17"/>
        <v>0.3</v>
      </c>
      <c r="T76" s="191" t="e">
        <f t="shared" si="18"/>
        <v>#DIV/0!</v>
      </c>
      <c r="U76" s="206" t="e">
        <f t="shared" si="8"/>
        <v>#DIV/0!</v>
      </c>
    </row>
    <row r="77" spans="2:21" ht="63" customHeight="1" thickBot="1" x14ac:dyDescent="0.35">
      <c r="B77" s="192" t="s">
        <v>341</v>
      </c>
      <c r="C77" s="259">
        <f>+'ANALISIS OCI'!X75</f>
        <v>0</v>
      </c>
      <c r="D77" s="260">
        <f>+'ANALISIS OCI'!Y75</f>
        <v>0</v>
      </c>
      <c r="E77" s="260">
        <f>+'ANALISIS OCI'!Z75</f>
        <v>0</v>
      </c>
      <c r="F77" s="260">
        <f>+'ANALISIS OCI'!AA75</f>
        <v>0</v>
      </c>
      <c r="G77" s="261">
        <f t="shared" si="11"/>
        <v>0</v>
      </c>
      <c r="H77" s="249">
        <f t="shared" si="12"/>
        <v>0</v>
      </c>
      <c r="I77" s="250">
        <f t="shared" si="13"/>
        <v>0</v>
      </c>
      <c r="J77" s="246" t="e">
        <f>'ANALISIS OCI'!AC75</f>
        <v>#DIV/0!</v>
      </c>
      <c r="K77" s="247" t="e">
        <f t="shared" si="9"/>
        <v>#DIV/0!</v>
      </c>
      <c r="L77" s="248" t="e">
        <f t="shared" si="6"/>
        <v>#DIV/0!</v>
      </c>
      <c r="M77" s="262"/>
      <c r="N77" s="263">
        <f t="shared" si="14"/>
        <v>0</v>
      </c>
      <c r="O77" s="264"/>
      <c r="P77" s="265">
        <f t="shared" si="15"/>
        <v>0</v>
      </c>
      <c r="Q77" s="251"/>
      <c r="R77" s="252">
        <f t="shared" si="16"/>
        <v>44926</v>
      </c>
      <c r="S77" s="266">
        <f t="shared" si="17"/>
        <v>0.3</v>
      </c>
      <c r="T77" s="191" t="e">
        <f t="shared" si="18"/>
        <v>#DIV/0!</v>
      </c>
      <c r="U77" s="206" t="e">
        <f t="shared" si="8"/>
        <v>#DIV/0!</v>
      </c>
    </row>
    <row r="78" spans="2:21" ht="63" customHeight="1" thickBot="1" x14ac:dyDescent="0.35">
      <c r="B78" s="192" t="s">
        <v>342</v>
      </c>
      <c r="C78" s="259">
        <f>+'ANALISIS OCI'!X76</f>
        <v>0</v>
      </c>
      <c r="D78" s="260">
        <f>+'ANALISIS OCI'!Y76</f>
        <v>0</v>
      </c>
      <c r="E78" s="260">
        <f>+'ANALISIS OCI'!Z76</f>
        <v>0</v>
      </c>
      <c r="F78" s="260">
        <f>+'ANALISIS OCI'!AA76</f>
        <v>0</v>
      </c>
      <c r="G78" s="261">
        <f t="shared" si="11"/>
        <v>0</v>
      </c>
      <c r="H78" s="249">
        <f t="shared" si="12"/>
        <v>0</v>
      </c>
      <c r="I78" s="250">
        <f t="shared" si="13"/>
        <v>0</v>
      </c>
      <c r="J78" s="246" t="e">
        <f>'ANALISIS OCI'!AC76</f>
        <v>#DIV/0!</v>
      </c>
      <c r="K78" s="247" t="e">
        <f t="shared" si="9"/>
        <v>#DIV/0!</v>
      </c>
      <c r="L78" s="248" t="e">
        <f t="shared" ref="L78:L92" si="19">IF(I78=0,K78,I78)</f>
        <v>#DIV/0!</v>
      </c>
      <c r="M78" s="262"/>
      <c r="N78" s="263">
        <f t="shared" si="14"/>
        <v>0</v>
      </c>
      <c r="O78" s="264"/>
      <c r="P78" s="265">
        <f t="shared" si="15"/>
        <v>0</v>
      </c>
      <c r="Q78" s="251"/>
      <c r="R78" s="252">
        <f t="shared" si="16"/>
        <v>44926</v>
      </c>
      <c r="S78" s="266">
        <f t="shared" si="17"/>
        <v>0.3</v>
      </c>
      <c r="T78" s="191" t="e">
        <f t="shared" si="18"/>
        <v>#DIV/0!</v>
      </c>
      <c r="U78" s="206" t="e">
        <f t="shared" ref="U78:U92" si="20">+IF(T78&gt;=85%,$AB$12,IF(AND( T78&gt;65%,T78&lt;85%),$AB$13,$AB$14))</f>
        <v>#DIV/0!</v>
      </c>
    </row>
    <row r="79" spans="2:21" ht="63" customHeight="1" thickBot="1" x14ac:dyDescent="0.35">
      <c r="B79" s="192" t="s">
        <v>343</v>
      </c>
      <c r="C79" s="259">
        <f>+'ANALISIS OCI'!X77</f>
        <v>0</v>
      </c>
      <c r="D79" s="260">
        <f>+'ANALISIS OCI'!Y77</f>
        <v>0</v>
      </c>
      <c r="E79" s="260">
        <f>+'ANALISIS OCI'!Z77</f>
        <v>0</v>
      </c>
      <c r="F79" s="260">
        <f>+'ANALISIS OCI'!AA77</f>
        <v>0</v>
      </c>
      <c r="G79" s="261">
        <f t="shared" si="11"/>
        <v>0</v>
      </c>
      <c r="H79" s="249">
        <f t="shared" si="12"/>
        <v>0</v>
      </c>
      <c r="I79" s="250">
        <f t="shared" si="13"/>
        <v>0</v>
      </c>
      <c r="J79" s="246" t="e">
        <f>'ANALISIS OCI'!AC77</f>
        <v>#DIV/0!</v>
      </c>
      <c r="K79" s="247" t="e">
        <f t="shared" ref="K79:K92" si="21">(IF(J79="Extremo",50%,(IF(J79="Alto",40%,IF(J79="Moderado",15%,IF(J79="Bajo",10%,0))))))</f>
        <v>#DIV/0!</v>
      </c>
      <c r="L79" s="248" t="e">
        <f t="shared" si="19"/>
        <v>#DIV/0!</v>
      </c>
      <c r="M79" s="262"/>
      <c r="N79" s="263">
        <f t="shared" si="14"/>
        <v>0</v>
      </c>
      <c r="O79" s="264"/>
      <c r="P79" s="265">
        <f t="shared" si="15"/>
        <v>0</v>
      </c>
      <c r="Q79" s="251"/>
      <c r="R79" s="252">
        <f t="shared" si="16"/>
        <v>44926</v>
      </c>
      <c r="S79" s="266">
        <f t="shared" si="17"/>
        <v>0.3</v>
      </c>
      <c r="T79" s="191" t="e">
        <f t="shared" si="18"/>
        <v>#DIV/0!</v>
      </c>
      <c r="U79" s="206" t="e">
        <f t="shared" si="20"/>
        <v>#DIV/0!</v>
      </c>
    </row>
    <row r="80" spans="2:21" ht="63" customHeight="1" thickBot="1" x14ac:dyDescent="0.35">
      <c r="B80" s="192" t="s">
        <v>344</v>
      </c>
      <c r="C80" s="259">
        <f>+'ANALISIS OCI'!X78</f>
        <v>0</v>
      </c>
      <c r="D80" s="260">
        <f>+'ANALISIS OCI'!Y78</f>
        <v>0</v>
      </c>
      <c r="E80" s="260">
        <f>+'ANALISIS OCI'!Z78</f>
        <v>0</v>
      </c>
      <c r="F80" s="260">
        <f>+'ANALISIS OCI'!AA78</f>
        <v>0</v>
      </c>
      <c r="G80" s="261">
        <f t="shared" si="11"/>
        <v>0</v>
      </c>
      <c r="H80" s="249">
        <f t="shared" si="12"/>
        <v>0</v>
      </c>
      <c r="I80" s="250">
        <f t="shared" si="13"/>
        <v>0</v>
      </c>
      <c r="J80" s="246" t="e">
        <f>'ANALISIS OCI'!AC78</f>
        <v>#DIV/0!</v>
      </c>
      <c r="K80" s="247" t="e">
        <f t="shared" si="21"/>
        <v>#DIV/0!</v>
      </c>
      <c r="L80" s="248" t="e">
        <f t="shared" si="19"/>
        <v>#DIV/0!</v>
      </c>
      <c r="M80" s="262"/>
      <c r="N80" s="263">
        <f t="shared" si="14"/>
        <v>0</v>
      </c>
      <c r="O80" s="264"/>
      <c r="P80" s="265">
        <f t="shared" si="15"/>
        <v>0</v>
      </c>
      <c r="Q80" s="251"/>
      <c r="R80" s="252">
        <f t="shared" si="16"/>
        <v>44926</v>
      </c>
      <c r="S80" s="266">
        <f t="shared" si="17"/>
        <v>0.3</v>
      </c>
      <c r="T80" s="191" t="e">
        <f t="shared" si="18"/>
        <v>#DIV/0!</v>
      </c>
      <c r="U80" s="206" t="e">
        <f t="shared" si="20"/>
        <v>#DIV/0!</v>
      </c>
    </row>
    <row r="81" spans="2:21" ht="63" customHeight="1" thickBot="1" x14ac:dyDescent="0.35">
      <c r="B81" s="192" t="s">
        <v>345</v>
      </c>
      <c r="C81" s="259">
        <f>+'ANALISIS OCI'!X79</f>
        <v>0</v>
      </c>
      <c r="D81" s="260">
        <f>+'ANALISIS OCI'!Y79</f>
        <v>0</v>
      </c>
      <c r="E81" s="260">
        <f>+'ANALISIS OCI'!Z79</f>
        <v>0</v>
      </c>
      <c r="F81" s="260">
        <f>+'ANALISIS OCI'!AA79</f>
        <v>0</v>
      </c>
      <c r="G81" s="261">
        <f t="shared" si="11"/>
        <v>0</v>
      </c>
      <c r="H81" s="249">
        <f t="shared" si="12"/>
        <v>0</v>
      </c>
      <c r="I81" s="250">
        <f t="shared" si="13"/>
        <v>0</v>
      </c>
      <c r="J81" s="246" t="e">
        <f>'ANALISIS OCI'!AC79</f>
        <v>#DIV/0!</v>
      </c>
      <c r="K81" s="247" t="e">
        <f t="shared" si="21"/>
        <v>#DIV/0!</v>
      </c>
      <c r="L81" s="248" t="e">
        <f t="shared" si="19"/>
        <v>#DIV/0!</v>
      </c>
      <c r="M81" s="262"/>
      <c r="N81" s="263">
        <f t="shared" si="14"/>
        <v>0</v>
      </c>
      <c r="O81" s="264"/>
      <c r="P81" s="265">
        <f t="shared" si="15"/>
        <v>0</v>
      </c>
      <c r="Q81" s="251"/>
      <c r="R81" s="252">
        <f t="shared" si="16"/>
        <v>44926</v>
      </c>
      <c r="S81" s="266">
        <f t="shared" si="17"/>
        <v>0.3</v>
      </c>
      <c r="T81" s="191" t="e">
        <f t="shared" si="18"/>
        <v>#DIV/0!</v>
      </c>
      <c r="U81" s="206" t="e">
        <f t="shared" si="20"/>
        <v>#DIV/0!</v>
      </c>
    </row>
    <row r="82" spans="2:21" ht="63" customHeight="1" thickBot="1" x14ac:dyDescent="0.35">
      <c r="B82" s="192" t="s">
        <v>346</v>
      </c>
      <c r="C82" s="259">
        <f>+'ANALISIS OCI'!X80</f>
        <v>0</v>
      </c>
      <c r="D82" s="260">
        <f>+'ANALISIS OCI'!Y80</f>
        <v>0</v>
      </c>
      <c r="E82" s="260">
        <f>+'ANALISIS OCI'!Z80</f>
        <v>0</v>
      </c>
      <c r="F82" s="260">
        <f>+'ANALISIS OCI'!AA80</f>
        <v>0</v>
      </c>
      <c r="G82" s="261">
        <f t="shared" si="11"/>
        <v>0</v>
      </c>
      <c r="H82" s="249">
        <f t="shared" si="12"/>
        <v>0</v>
      </c>
      <c r="I82" s="250">
        <f t="shared" si="13"/>
        <v>0</v>
      </c>
      <c r="J82" s="246" t="e">
        <f>'ANALISIS OCI'!AC80</f>
        <v>#DIV/0!</v>
      </c>
      <c r="K82" s="247" t="e">
        <f t="shared" si="21"/>
        <v>#DIV/0!</v>
      </c>
      <c r="L82" s="248" t="e">
        <f t="shared" si="19"/>
        <v>#DIV/0!</v>
      </c>
      <c r="M82" s="262"/>
      <c r="N82" s="263">
        <f t="shared" si="14"/>
        <v>0</v>
      </c>
      <c r="O82" s="264"/>
      <c r="P82" s="265">
        <f t="shared" si="15"/>
        <v>0</v>
      </c>
      <c r="Q82" s="251"/>
      <c r="R82" s="252">
        <f t="shared" si="16"/>
        <v>44926</v>
      </c>
      <c r="S82" s="266">
        <f t="shared" si="17"/>
        <v>0.3</v>
      </c>
      <c r="T82" s="191" t="e">
        <f t="shared" si="18"/>
        <v>#DIV/0!</v>
      </c>
      <c r="U82" s="206" t="e">
        <f t="shared" si="20"/>
        <v>#DIV/0!</v>
      </c>
    </row>
    <row r="83" spans="2:21" ht="63" customHeight="1" thickBot="1" x14ac:dyDescent="0.35">
      <c r="B83" s="192" t="s">
        <v>347</v>
      </c>
      <c r="C83" s="259">
        <f>+'ANALISIS OCI'!X81</f>
        <v>0</v>
      </c>
      <c r="D83" s="260">
        <f>+'ANALISIS OCI'!Y81</f>
        <v>0</v>
      </c>
      <c r="E83" s="260">
        <f>+'ANALISIS OCI'!Z81</f>
        <v>0</v>
      </c>
      <c r="F83" s="260">
        <f>+'ANALISIS OCI'!AA81</f>
        <v>0</v>
      </c>
      <c r="G83" s="261">
        <f t="shared" si="11"/>
        <v>0</v>
      </c>
      <c r="H83" s="249">
        <f t="shared" si="12"/>
        <v>0</v>
      </c>
      <c r="I83" s="250">
        <f t="shared" si="13"/>
        <v>0</v>
      </c>
      <c r="J83" s="246" t="e">
        <f>'ANALISIS OCI'!AC81</f>
        <v>#DIV/0!</v>
      </c>
      <c r="K83" s="247" t="e">
        <f t="shared" si="21"/>
        <v>#DIV/0!</v>
      </c>
      <c r="L83" s="248" t="e">
        <f t="shared" si="19"/>
        <v>#DIV/0!</v>
      </c>
      <c r="M83" s="262"/>
      <c r="N83" s="263">
        <f t="shared" si="14"/>
        <v>0</v>
      </c>
      <c r="O83" s="264"/>
      <c r="P83" s="265">
        <f t="shared" si="15"/>
        <v>0</v>
      </c>
      <c r="Q83" s="251"/>
      <c r="R83" s="252">
        <f t="shared" si="16"/>
        <v>44926</v>
      </c>
      <c r="S83" s="266">
        <f t="shared" si="17"/>
        <v>0.3</v>
      </c>
      <c r="T83" s="191" t="e">
        <f t="shared" si="18"/>
        <v>#DIV/0!</v>
      </c>
      <c r="U83" s="206" t="e">
        <f t="shared" si="20"/>
        <v>#DIV/0!</v>
      </c>
    </row>
    <row r="84" spans="2:21" ht="63" customHeight="1" thickBot="1" x14ac:dyDescent="0.35">
      <c r="B84" s="192" t="s">
        <v>348</v>
      </c>
      <c r="C84" s="259">
        <f>+'ANALISIS OCI'!X82</f>
        <v>0</v>
      </c>
      <c r="D84" s="260">
        <f>+'ANALISIS OCI'!Y82</f>
        <v>0</v>
      </c>
      <c r="E84" s="260">
        <f>+'ANALISIS OCI'!Z82</f>
        <v>0</v>
      </c>
      <c r="F84" s="260">
        <f>+'ANALISIS OCI'!AA82</f>
        <v>0</v>
      </c>
      <c r="G84" s="261">
        <f t="shared" si="11"/>
        <v>0</v>
      </c>
      <c r="H84" s="249">
        <f t="shared" si="12"/>
        <v>0</v>
      </c>
      <c r="I84" s="250">
        <f t="shared" si="13"/>
        <v>0</v>
      </c>
      <c r="J84" s="246" t="e">
        <f>'ANALISIS OCI'!AC82</f>
        <v>#DIV/0!</v>
      </c>
      <c r="K84" s="247" t="e">
        <f t="shared" si="21"/>
        <v>#DIV/0!</v>
      </c>
      <c r="L84" s="248" t="e">
        <f t="shared" si="19"/>
        <v>#DIV/0!</v>
      </c>
      <c r="M84" s="262"/>
      <c r="N84" s="263">
        <f t="shared" si="14"/>
        <v>0</v>
      </c>
      <c r="O84" s="264"/>
      <c r="P84" s="265">
        <f t="shared" si="15"/>
        <v>0</v>
      </c>
      <c r="Q84" s="251"/>
      <c r="R84" s="252">
        <f t="shared" si="16"/>
        <v>44926</v>
      </c>
      <c r="S84" s="266">
        <f t="shared" si="17"/>
        <v>0.3</v>
      </c>
      <c r="T84" s="191" t="e">
        <f t="shared" si="18"/>
        <v>#DIV/0!</v>
      </c>
      <c r="U84" s="206" t="e">
        <f t="shared" si="20"/>
        <v>#DIV/0!</v>
      </c>
    </row>
    <row r="85" spans="2:21" ht="63" customHeight="1" thickBot="1" x14ac:dyDescent="0.35">
      <c r="B85" s="192" t="s">
        <v>349</v>
      </c>
      <c r="C85" s="259">
        <f>+'ANALISIS OCI'!X83</f>
        <v>0</v>
      </c>
      <c r="D85" s="260">
        <f>+'ANALISIS OCI'!Y83</f>
        <v>0</v>
      </c>
      <c r="E85" s="260">
        <f>+'ANALISIS OCI'!Z83</f>
        <v>0</v>
      </c>
      <c r="F85" s="260">
        <f>+'ANALISIS OCI'!AA83</f>
        <v>0</v>
      </c>
      <c r="G85" s="261">
        <f t="shared" si="11"/>
        <v>0</v>
      </c>
      <c r="H85" s="249">
        <f t="shared" si="12"/>
        <v>0</v>
      </c>
      <c r="I85" s="250">
        <f t="shared" si="13"/>
        <v>0</v>
      </c>
      <c r="J85" s="246" t="e">
        <f>'ANALISIS OCI'!AC83</f>
        <v>#DIV/0!</v>
      </c>
      <c r="K85" s="247" t="e">
        <f t="shared" si="21"/>
        <v>#DIV/0!</v>
      </c>
      <c r="L85" s="248" t="e">
        <f t="shared" si="19"/>
        <v>#DIV/0!</v>
      </c>
      <c r="M85" s="262"/>
      <c r="N85" s="263">
        <f t="shared" si="14"/>
        <v>0</v>
      </c>
      <c r="O85" s="264"/>
      <c r="P85" s="265">
        <f t="shared" si="15"/>
        <v>0</v>
      </c>
      <c r="Q85" s="251"/>
      <c r="R85" s="252">
        <f t="shared" si="16"/>
        <v>44926</v>
      </c>
      <c r="S85" s="266">
        <f t="shared" si="17"/>
        <v>0.3</v>
      </c>
      <c r="T85" s="191" t="e">
        <f t="shared" si="18"/>
        <v>#DIV/0!</v>
      </c>
      <c r="U85" s="206" t="e">
        <f t="shared" si="20"/>
        <v>#DIV/0!</v>
      </c>
    </row>
    <row r="86" spans="2:21" ht="63" customHeight="1" thickBot="1" x14ac:dyDescent="0.35">
      <c r="B86" s="192" t="s">
        <v>350</v>
      </c>
      <c r="C86" s="259">
        <f>+'ANALISIS OCI'!X84</f>
        <v>0</v>
      </c>
      <c r="D86" s="260">
        <f>+'ANALISIS OCI'!Y84</f>
        <v>0</v>
      </c>
      <c r="E86" s="260">
        <f>+'ANALISIS OCI'!Z84</f>
        <v>0</v>
      </c>
      <c r="F86" s="260">
        <f>+'ANALISIS OCI'!AA84</f>
        <v>0</v>
      </c>
      <c r="G86" s="261">
        <f t="shared" si="11"/>
        <v>0</v>
      </c>
      <c r="H86" s="249">
        <f t="shared" si="12"/>
        <v>0</v>
      </c>
      <c r="I86" s="250">
        <f t="shared" si="13"/>
        <v>0</v>
      </c>
      <c r="J86" s="246" t="e">
        <f>'ANALISIS OCI'!AC84</f>
        <v>#DIV/0!</v>
      </c>
      <c r="K86" s="247" t="e">
        <f t="shared" si="21"/>
        <v>#DIV/0!</v>
      </c>
      <c r="L86" s="248" t="e">
        <f t="shared" si="19"/>
        <v>#DIV/0!</v>
      </c>
      <c r="M86" s="262"/>
      <c r="N86" s="263">
        <f t="shared" si="14"/>
        <v>0</v>
      </c>
      <c r="O86" s="264"/>
      <c r="P86" s="265">
        <f t="shared" si="15"/>
        <v>0</v>
      </c>
      <c r="Q86" s="251"/>
      <c r="R86" s="252">
        <f t="shared" si="16"/>
        <v>44926</v>
      </c>
      <c r="S86" s="266">
        <f t="shared" si="17"/>
        <v>0.3</v>
      </c>
      <c r="T86" s="191" t="e">
        <f t="shared" si="18"/>
        <v>#DIV/0!</v>
      </c>
      <c r="U86" s="206" t="e">
        <f t="shared" si="20"/>
        <v>#DIV/0!</v>
      </c>
    </row>
    <row r="87" spans="2:21" ht="63" customHeight="1" thickBot="1" x14ac:dyDescent="0.35">
      <c r="B87" s="192" t="s">
        <v>351</v>
      </c>
      <c r="C87" s="259">
        <f>+'ANALISIS OCI'!X85</f>
        <v>0</v>
      </c>
      <c r="D87" s="260">
        <f>+'ANALISIS OCI'!Y85</f>
        <v>0</v>
      </c>
      <c r="E87" s="260">
        <f>+'ANALISIS OCI'!Z85</f>
        <v>0</v>
      </c>
      <c r="F87" s="260">
        <f>+'ANALISIS OCI'!AA85</f>
        <v>0</v>
      </c>
      <c r="G87" s="261">
        <f t="shared" si="11"/>
        <v>0</v>
      </c>
      <c r="H87" s="249">
        <f t="shared" si="12"/>
        <v>0</v>
      </c>
      <c r="I87" s="250">
        <f t="shared" si="13"/>
        <v>0</v>
      </c>
      <c r="J87" s="246" t="e">
        <f>'ANALISIS OCI'!AC85</f>
        <v>#DIV/0!</v>
      </c>
      <c r="K87" s="247" t="e">
        <f t="shared" si="21"/>
        <v>#DIV/0!</v>
      </c>
      <c r="L87" s="248" t="e">
        <f t="shared" si="19"/>
        <v>#DIV/0!</v>
      </c>
      <c r="M87" s="262"/>
      <c r="N87" s="263">
        <f t="shared" si="14"/>
        <v>0</v>
      </c>
      <c r="O87" s="264"/>
      <c r="P87" s="265">
        <f t="shared" si="15"/>
        <v>0</v>
      </c>
      <c r="Q87" s="251"/>
      <c r="R87" s="252">
        <f t="shared" si="16"/>
        <v>44926</v>
      </c>
      <c r="S87" s="266">
        <f t="shared" si="17"/>
        <v>0.3</v>
      </c>
      <c r="T87" s="191" t="e">
        <f t="shared" si="18"/>
        <v>#DIV/0!</v>
      </c>
      <c r="U87" s="206" t="e">
        <f t="shared" si="20"/>
        <v>#DIV/0!</v>
      </c>
    </row>
    <row r="88" spans="2:21" ht="63" customHeight="1" thickBot="1" x14ac:dyDescent="0.35">
      <c r="B88" s="192" t="s">
        <v>352</v>
      </c>
      <c r="C88" s="259">
        <f>+'ANALISIS OCI'!X86</f>
        <v>0</v>
      </c>
      <c r="D88" s="260">
        <f>+'ANALISIS OCI'!Y86</f>
        <v>0</v>
      </c>
      <c r="E88" s="260">
        <f>+'ANALISIS OCI'!Z86</f>
        <v>0</v>
      </c>
      <c r="F88" s="260">
        <f>+'ANALISIS OCI'!AA86</f>
        <v>0</v>
      </c>
      <c r="G88" s="261">
        <f t="shared" si="11"/>
        <v>0</v>
      </c>
      <c r="H88" s="249">
        <f t="shared" si="12"/>
        <v>0</v>
      </c>
      <c r="I88" s="250">
        <f t="shared" si="13"/>
        <v>0</v>
      </c>
      <c r="J88" s="246" t="e">
        <f>'ANALISIS OCI'!AC86</f>
        <v>#DIV/0!</v>
      </c>
      <c r="K88" s="247" t="e">
        <f t="shared" si="21"/>
        <v>#DIV/0!</v>
      </c>
      <c r="L88" s="248" t="e">
        <f t="shared" si="19"/>
        <v>#DIV/0!</v>
      </c>
      <c r="M88" s="262"/>
      <c r="N88" s="263">
        <f t="shared" si="14"/>
        <v>0</v>
      </c>
      <c r="O88" s="264"/>
      <c r="P88" s="265">
        <f t="shared" si="15"/>
        <v>0</v>
      </c>
      <c r="Q88" s="251"/>
      <c r="R88" s="252">
        <f t="shared" si="16"/>
        <v>44926</v>
      </c>
      <c r="S88" s="266">
        <f t="shared" si="17"/>
        <v>0.3</v>
      </c>
      <c r="T88" s="191" t="e">
        <f t="shared" si="18"/>
        <v>#DIV/0!</v>
      </c>
      <c r="U88" s="206" t="e">
        <f t="shared" si="20"/>
        <v>#DIV/0!</v>
      </c>
    </row>
    <row r="89" spans="2:21" ht="63" customHeight="1" thickBot="1" x14ac:dyDescent="0.35">
      <c r="B89" s="192" t="s">
        <v>353</v>
      </c>
      <c r="C89" s="259">
        <f>+'ANALISIS OCI'!X87</f>
        <v>0</v>
      </c>
      <c r="D89" s="260">
        <f>+'ANALISIS OCI'!Y87</f>
        <v>0</v>
      </c>
      <c r="E89" s="260">
        <f>+'ANALISIS OCI'!Z87</f>
        <v>0</v>
      </c>
      <c r="F89" s="260">
        <f>+'ANALISIS OCI'!AA87</f>
        <v>0</v>
      </c>
      <c r="G89" s="261">
        <f t="shared" si="11"/>
        <v>0</v>
      </c>
      <c r="H89" s="249">
        <f t="shared" si="12"/>
        <v>0</v>
      </c>
      <c r="I89" s="250">
        <f t="shared" si="13"/>
        <v>0</v>
      </c>
      <c r="J89" s="246" t="e">
        <f>'ANALISIS OCI'!AC87</f>
        <v>#DIV/0!</v>
      </c>
      <c r="K89" s="247" t="e">
        <f t="shared" si="21"/>
        <v>#DIV/0!</v>
      </c>
      <c r="L89" s="248" t="e">
        <f t="shared" si="19"/>
        <v>#DIV/0!</v>
      </c>
      <c r="M89" s="262"/>
      <c r="N89" s="263">
        <f t="shared" si="14"/>
        <v>0</v>
      </c>
      <c r="O89" s="264"/>
      <c r="P89" s="265">
        <f t="shared" si="15"/>
        <v>0</v>
      </c>
      <c r="Q89" s="251"/>
      <c r="R89" s="252">
        <f t="shared" si="16"/>
        <v>44926</v>
      </c>
      <c r="S89" s="266">
        <f t="shared" si="17"/>
        <v>0.3</v>
      </c>
      <c r="T89" s="191" t="e">
        <f t="shared" si="18"/>
        <v>#DIV/0!</v>
      </c>
      <c r="U89" s="206" t="e">
        <f t="shared" si="20"/>
        <v>#DIV/0!</v>
      </c>
    </row>
    <row r="90" spans="2:21" ht="63" customHeight="1" thickBot="1" x14ac:dyDescent="0.35">
      <c r="B90" s="192" t="s">
        <v>354</v>
      </c>
      <c r="C90" s="259">
        <f>+'ANALISIS OCI'!X88</f>
        <v>0</v>
      </c>
      <c r="D90" s="260">
        <f>+'ANALISIS OCI'!Y88</f>
        <v>0</v>
      </c>
      <c r="E90" s="260">
        <f>+'ANALISIS OCI'!Z88</f>
        <v>0</v>
      </c>
      <c r="F90" s="260">
        <f>+'ANALISIS OCI'!AA88</f>
        <v>0</v>
      </c>
      <c r="G90" s="261">
        <f t="shared" si="11"/>
        <v>0</v>
      </c>
      <c r="H90" s="249">
        <f t="shared" si="12"/>
        <v>0</v>
      </c>
      <c r="I90" s="250">
        <f t="shared" si="13"/>
        <v>0</v>
      </c>
      <c r="J90" s="246" t="e">
        <f>'ANALISIS OCI'!AC88</f>
        <v>#DIV/0!</v>
      </c>
      <c r="K90" s="247" t="e">
        <f t="shared" si="21"/>
        <v>#DIV/0!</v>
      </c>
      <c r="L90" s="248" t="e">
        <f t="shared" si="19"/>
        <v>#DIV/0!</v>
      </c>
      <c r="M90" s="262"/>
      <c r="N90" s="263">
        <f t="shared" si="14"/>
        <v>0</v>
      </c>
      <c r="O90" s="264"/>
      <c r="P90" s="265">
        <f t="shared" si="15"/>
        <v>0</v>
      </c>
      <c r="Q90" s="251"/>
      <c r="R90" s="252">
        <f t="shared" si="16"/>
        <v>44926</v>
      </c>
      <c r="S90" s="266">
        <f t="shared" si="17"/>
        <v>0.3</v>
      </c>
      <c r="T90" s="191" t="e">
        <f t="shared" si="18"/>
        <v>#DIV/0!</v>
      </c>
      <c r="U90" s="206" t="e">
        <f t="shared" si="20"/>
        <v>#DIV/0!</v>
      </c>
    </row>
    <row r="91" spans="2:21" ht="63" customHeight="1" thickBot="1" x14ac:dyDescent="0.35">
      <c r="B91" s="192" t="s">
        <v>355</v>
      </c>
      <c r="C91" s="259">
        <f>+'ANALISIS OCI'!X89</f>
        <v>0</v>
      </c>
      <c r="D91" s="260">
        <f>+'ANALISIS OCI'!Y89</f>
        <v>0</v>
      </c>
      <c r="E91" s="260">
        <f>+'ANALISIS OCI'!Z89</f>
        <v>0</v>
      </c>
      <c r="F91" s="260">
        <f>+'ANALISIS OCI'!AA89</f>
        <v>0</v>
      </c>
      <c r="G91" s="261">
        <f t="shared" si="11"/>
        <v>0</v>
      </c>
      <c r="H91" s="249">
        <f t="shared" si="12"/>
        <v>0</v>
      </c>
      <c r="I91" s="250">
        <f t="shared" si="13"/>
        <v>0</v>
      </c>
      <c r="J91" s="246">
        <f>'ANALISIS OCI'!AC89</f>
        <v>0</v>
      </c>
      <c r="K91" s="247">
        <f t="shared" si="21"/>
        <v>0</v>
      </c>
      <c r="L91" s="248">
        <f t="shared" si="19"/>
        <v>0</v>
      </c>
      <c r="M91" s="262"/>
      <c r="N91" s="263">
        <f t="shared" si="14"/>
        <v>0</v>
      </c>
      <c r="O91" s="264"/>
      <c r="P91" s="265">
        <f t="shared" si="15"/>
        <v>0</v>
      </c>
      <c r="Q91" s="251"/>
      <c r="R91" s="252">
        <f t="shared" si="16"/>
        <v>44926</v>
      </c>
      <c r="S91" s="266">
        <f t="shared" si="17"/>
        <v>0.3</v>
      </c>
      <c r="T91" s="191">
        <f t="shared" si="18"/>
        <v>0.3</v>
      </c>
      <c r="U91" s="206" t="str">
        <f t="shared" si="20"/>
        <v>Incluir en ciclos posteriores de auditoría</v>
      </c>
    </row>
    <row r="92" spans="2:21" ht="63" customHeight="1" thickBot="1" x14ac:dyDescent="0.35">
      <c r="B92" s="192" t="s">
        <v>356</v>
      </c>
      <c r="C92" s="259">
        <f>+'ANALISIS OCI'!X90</f>
        <v>0</v>
      </c>
      <c r="D92" s="260">
        <f>+'ANALISIS OCI'!Y90</f>
        <v>0</v>
      </c>
      <c r="E92" s="260">
        <f>+'ANALISIS OCI'!Z90</f>
        <v>0</v>
      </c>
      <c r="F92" s="260">
        <f>+'ANALISIS OCI'!AA90</f>
        <v>0</v>
      </c>
      <c r="G92" s="261">
        <f t="shared" si="11"/>
        <v>0</v>
      </c>
      <c r="H92" s="249">
        <f t="shared" si="12"/>
        <v>0</v>
      </c>
      <c r="I92" s="250">
        <f t="shared" si="13"/>
        <v>0</v>
      </c>
      <c r="J92" s="246">
        <f>'ANALISIS OCI'!AC90</f>
        <v>0</v>
      </c>
      <c r="K92" s="247">
        <f t="shared" si="21"/>
        <v>0</v>
      </c>
      <c r="L92" s="248">
        <f t="shared" si="19"/>
        <v>0</v>
      </c>
      <c r="M92" s="262"/>
      <c r="N92" s="263">
        <f t="shared" si="14"/>
        <v>0</v>
      </c>
      <c r="O92" s="264"/>
      <c r="P92" s="265">
        <f t="shared" si="15"/>
        <v>0</v>
      </c>
      <c r="Q92" s="251"/>
      <c r="R92" s="252">
        <f t="shared" si="16"/>
        <v>44926</v>
      </c>
      <c r="S92" s="266">
        <f t="shared" si="17"/>
        <v>0.3</v>
      </c>
      <c r="T92" s="191">
        <f t="shared" si="18"/>
        <v>0.3</v>
      </c>
      <c r="U92" s="206" t="str">
        <f t="shared" si="20"/>
        <v>Incluir en ciclos posteriores de auditoría</v>
      </c>
    </row>
    <row r="93" spans="2:21" ht="15.75" customHeight="1" x14ac:dyDescent="0.3"/>
    <row r="94" spans="2:21" ht="15.75" customHeight="1" x14ac:dyDescent="0.3"/>
    <row r="95" spans="2:21" ht="15.75" customHeight="1" x14ac:dyDescent="0.3"/>
    <row r="96" spans="2:21" ht="15.75" customHeight="1" x14ac:dyDescent="0.3"/>
    <row r="97" ht="15.75" customHeight="1" x14ac:dyDescent="0.3"/>
    <row r="98" ht="15.75" customHeight="1" x14ac:dyDescent="0.3"/>
    <row r="99" ht="15.75" customHeight="1" x14ac:dyDescent="0.3"/>
    <row r="100" ht="15.75" customHeight="1" x14ac:dyDescent="0.3"/>
  </sheetData>
  <mergeCells count="23">
    <mergeCell ref="C6:D6"/>
    <mergeCell ref="B2:B5"/>
    <mergeCell ref="C2:Q5"/>
    <mergeCell ref="R2:S2"/>
    <mergeCell ref="T2:T5"/>
    <mergeCell ref="R3:S3"/>
    <mergeCell ref="R4:S4"/>
    <mergeCell ref="R5:S5"/>
    <mergeCell ref="B9:B10"/>
    <mergeCell ref="C9:G9"/>
    <mergeCell ref="H9:I10"/>
    <mergeCell ref="M9:N10"/>
    <mergeCell ref="O9:P10"/>
    <mergeCell ref="T9:U10"/>
    <mergeCell ref="T8:U8"/>
    <mergeCell ref="C8:J8"/>
    <mergeCell ref="J9:L10"/>
    <mergeCell ref="M8:N8"/>
    <mergeCell ref="O8:P8"/>
    <mergeCell ref="Q8:S8"/>
    <mergeCell ref="Q9:Q10"/>
    <mergeCell ref="R9:R10"/>
    <mergeCell ref="S9:S10"/>
  </mergeCells>
  <phoneticPr fontId="59" type="noConversion"/>
  <conditionalFormatting sqref="H11">
    <cfRule type="containsText" dxfId="173" priority="45" operator="containsText" text="Moderado">
      <formula>NOT(ISERROR(SEARCH(("Moderado"),(H11))))</formula>
    </cfRule>
  </conditionalFormatting>
  <conditionalFormatting sqref="H11">
    <cfRule type="containsText" dxfId="172" priority="46" operator="containsText" text="Alto">
      <formula>NOT(ISERROR(SEARCH(("Alto"),(H11))))</formula>
    </cfRule>
  </conditionalFormatting>
  <conditionalFormatting sqref="H11">
    <cfRule type="containsText" dxfId="171" priority="47" operator="containsText" text="Muy Alto">
      <formula>NOT(ISERROR(SEARCH(("Muy Alto"),(H11))))</formula>
    </cfRule>
  </conditionalFormatting>
  <conditionalFormatting sqref="H11">
    <cfRule type="containsText" dxfId="170" priority="48" operator="containsText" text="Muy Bajo">
      <formula>NOT(ISERROR(SEARCH(("Muy Bajo"),(H11))))</formula>
    </cfRule>
  </conditionalFormatting>
  <conditionalFormatting sqref="H11">
    <cfRule type="containsText" dxfId="169" priority="49" operator="containsText" text="Bajo">
      <formula>NOT(ISERROR(SEARCH(("Bajo"),(H11))))</formula>
    </cfRule>
  </conditionalFormatting>
  <conditionalFormatting sqref="H11">
    <cfRule type="containsText" dxfId="168" priority="50" operator="containsText" text="Extremo">
      <formula>NOT(ISERROR(SEARCH(("Extremo"),(H11))))</formula>
    </cfRule>
  </conditionalFormatting>
  <conditionalFormatting sqref="T11:T19 T22:T92">
    <cfRule type="colorScale" priority="87">
      <colorScale>
        <cfvo type="min"/>
        <cfvo type="percentile" val="50"/>
        <cfvo type="max"/>
        <color rgb="FF63BE7B"/>
        <color rgb="FFFFEB84"/>
        <color rgb="FFF8696B"/>
      </colorScale>
    </cfRule>
  </conditionalFormatting>
  <conditionalFormatting sqref="G11">
    <cfRule type="containsText" dxfId="167" priority="28" operator="containsText" text="Muy Alto">
      <formula>NOT(ISERROR(SEARCH(("Muy Alto"),(G11))))</formula>
    </cfRule>
  </conditionalFormatting>
  <conditionalFormatting sqref="T20">
    <cfRule type="colorScale" priority="44">
      <colorScale>
        <cfvo type="min"/>
        <cfvo type="percentile" val="50"/>
        <cfvo type="max"/>
        <color rgb="FF63BE7B"/>
        <color rgb="FFFFEB84"/>
        <color rgb="FFF8696B"/>
      </colorScale>
    </cfRule>
  </conditionalFormatting>
  <conditionalFormatting sqref="T21">
    <cfRule type="colorScale" priority="37">
      <colorScale>
        <cfvo type="min"/>
        <cfvo type="percentile" val="50"/>
        <cfvo type="max"/>
        <color rgb="FF63BE7B"/>
        <color rgb="FFFFEB84"/>
        <color rgb="FFF8696B"/>
      </colorScale>
    </cfRule>
  </conditionalFormatting>
  <conditionalFormatting sqref="G11">
    <cfRule type="containsText" dxfId="166" priority="30" operator="containsText" text="Moderado">
      <formula>NOT(ISERROR(SEARCH(("Moderado"),(G11))))</formula>
    </cfRule>
  </conditionalFormatting>
  <conditionalFormatting sqref="G11">
    <cfRule type="containsText" dxfId="165" priority="29" operator="containsText" text="Alto">
      <formula>NOT(ISERROR(SEARCH(("Alto"),(G11))))</formula>
    </cfRule>
  </conditionalFormatting>
  <conditionalFormatting sqref="G11">
    <cfRule type="containsText" dxfId="164" priority="88" operator="containsText" text="Muy Bajo">
      <formula>NOT(ISERROR(SEARCH(("Muy Bajo"),(G11))))</formula>
    </cfRule>
  </conditionalFormatting>
  <conditionalFormatting sqref="G11">
    <cfRule type="containsText" dxfId="163" priority="89" operator="containsText" text="Bajo">
      <formula>NOT(ISERROR(SEARCH(("Bajo"),(G11))))</formula>
    </cfRule>
  </conditionalFormatting>
  <conditionalFormatting sqref="G11">
    <cfRule type="containsText" dxfId="162" priority="90" operator="containsText" text="Extremo">
      <formula>NOT(ISERROR(SEARCH(("Extremo"),(G11))))</formula>
    </cfRule>
  </conditionalFormatting>
  <conditionalFormatting sqref="H12:H92">
    <cfRule type="containsText" dxfId="161" priority="12" operator="containsText" text="Moderado">
      <formula>NOT(ISERROR(SEARCH(("Moderado"),(H12))))</formula>
    </cfRule>
  </conditionalFormatting>
  <conditionalFormatting sqref="H12:H92">
    <cfRule type="containsText" dxfId="160" priority="11" operator="containsText" text="Alto">
      <formula>NOT(ISERROR(SEARCH(("Alto"),(H12))))</formula>
    </cfRule>
  </conditionalFormatting>
  <conditionalFormatting sqref="H12:H92">
    <cfRule type="containsText" dxfId="159" priority="10" operator="containsText" text="Muy Alto">
      <formula>NOT(ISERROR(SEARCH(("Muy Alto"),(H12))))</formula>
    </cfRule>
  </conditionalFormatting>
  <conditionalFormatting sqref="H12:H92">
    <cfRule type="containsText" dxfId="158" priority="91" operator="containsText" text="Muy Bajo">
      <formula>NOT(ISERROR(SEARCH(("Muy Bajo"),(H12))))</formula>
    </cfRule>
  </conditionalFormatting>
  <conditionalFormatting sqref="H12:H92">
    <cfRule type="containsText" dxfId="157" priority="92" operator="containsText" text="Bajo">
      <formula>NOT(ISERROR(SEARCH(("Bajo"),(H12))))</formula>
    </cfRule>
  </conditionalFormatting>
  <conditionalFormatting sqref="H12:H92">
    <cfRule type="containsText" dxfId="156" priority="93" operator="containsText" text="Extremo">
      <formula>NOT(ISERROR(SEARCH(("Extremo"),(H12))))</formula>
    </cfRule>
  </conditionalFormatting>
  <conditionalFormatting sqref="G12:G92">
    <cfRule type="containsText" dxfId="155" priority="6" operator="containsText" text="Moderado">
      <formula>NOT(ISERROR(SEARCH(("Moderado"),(G12))))</formula>
    </cfRule>
  </conditionalFormatting>
  <conditionalFormatting sqref="G12:G92">
    <cfRule type="containsText" dxfId="154" priority="5" operator="containsText" text="Alto">
      <formula>NOT(ISERROR(SEARCH(("Alto"),(G12))))</formula>
    </cfRule>
  </conditionalFormatting>
  <conditionalFormatting sqref="G12:G92">
    <cfRule type="containsText" dxfId="153" priority="4" operator="containsText" text="Muy Alto">
      <formula>NOT(ISERROR(SEARCH(("Muy Alto"),(G12))))</formula>
    </cfRule>
  </conditionalFormatting>
  <conditionalFormatting sqref="G12:G92">
    <cfRule type="containsText" dxfId="152" priority="94" operator="containsText" text="Muy Bajo">
      <formula>NOT(ISERROR(SEARCH(("Muy Bajo"),(G12))))</formula>
    </cfRule>
  </conditionalFormatting>
  <conditionalFormatting sqref="G12:G92">
    <cfRule type="containsText" dxfId="151" priority="95" operator="containsText" text="Bajo">
      <formula>NOT(ISERROR(SEARCH(("Bajo"),(G12))))</formula>
    </cfRule>
  </conditionalFormatting>
  <conditionalFormatting sqref="G12:G92">
    <cfRule type="containsText" dxfId="150" priority="96" operator="containsText" text="Extremo">
      <formula>NOT(ISERROR(SEARCH(("Extremo"),(G12))))</formula>
    </cfRule>
  </conditionalFormatting>
  <dataValidations count="1">
    <dataValidation type="list" allowBlank="1" showErrorMessage="1" sqref="M11:M92 O11:O92">
      <formula1>"Si,No"</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5"/>
  <sheetViews>
    <sheetView workbookViewId="0">
      <selection activeCell="C8" sqref="C8:V8"/>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242</v>
      </c>
      <c r="D5" s="158"/>
      <c r="E5" s="158"/>
      <c r="F5" s="158"/>
      <c r="G5" s="158"/>
      <c r="H5" s="158"/>
      <c r="I5" s="158"/>
      <c r="J5" s="158"/>
      <c r="K5" s="159"/>
    </row>
    <row r="6" spans="3:11" ht="15.75" thickBot="1" x14ac:dyDescent="0.3">
      <c r="C6" s="160" t="s">
        <v>278</v>
      </c>
      <c r="D6" s="161" t="s">
        <v>285</v>
      </c>
      <c r="E6" s="161"/>
      <c r="F6" s="161"/>
      <c r="G6" s="161"/>
      <c r="H6" s="161"/>
      <c r="I6" s="161"/>
      <c r="J6" s="161"/>
      <c r="K6" s="162"/>
    </row>
    <row r="7" spans="3:11" x14ac:dyDescent="0.25">
      <c r="C7" s="156"/>
      <c r="D7" s="156"/>
      <c r="E7" s="156"/>
      <c r="F7" s="156"/>
      <c r="G7" s="156"/>
      <c r="H7" s="156"/>
      <c r="I7" s="156"/>
      <c r="J7" s="156"/>
      <c r="K7" s="156"/>
    </row>
    <row r="9" spans="3:11" ht="236.25" customHeight="1" x14ac:dyDescent="0.25">
      <c r="C9" s="505" t="s">
        <v>279</v>
      </c>
      <c r="D9" s="505"/>
      <c r="E9" s="505"/>
      <c r="F9" s="505"/>
      <c r="G9" s="505"/>
      <c r="H9" s="505"/>
      <c r="I9" s="505"/>
      <c r="J9" s="505"/>
      <c r="K9" s="505"/>
    </row>
    <row r="10" spans="3:11" ht="326.25" customHeight="1" x14ac:dyDescent="0.25">
      <c r="C10" s="505" t="s">
        <v>280</v>
      </c>
      <c r="D10" s="505"/>
      <c r="E10" s="505"/>
      <c r="F10" s="505"/>
      <c r="G10" s="505"/>
      <c r="H10" s="505"/>
      <c r="I10" s="505"/>
      <c r="J10" s="505"/>
      <c r="K10" s="505"/>
    </row>
    <row r="11" spans="3:11" ht="205.5" customHeight="1" x14ac:dyDescent="0.25">
      <c r="C11" s="505" t="s">
        <v>282</v>
      </c>
      <c r="D11" s="505"/>
      <c r="E11" s="505"/>
      <c r="F11" s="505"/>
      <c r="G11" s="505"/>
      <c r="H11" s="505"/>
      <c r="I11" s="505"/>
      <c r="J11" s="505"/>
      <c r="K11" s="505"/>
    </row>
    <row r="12" spans="3:11" ht="269.25" customHeight="1" x14ac:dyDescent="0.25">
      <c r="C12" s="505" t="s">
        <v>283</v>
      </c>
      <c r="D12" s="505"/>
      <c r="E12" s="505"/>
      <c r="F12" s="505"/>
      <c r="G12" s="505"/>
      <c r="H12" s="505"/>
      <c r="I12" s="505"/>
      <c r="J12" s="505"/>
      <c r="K12" s="505"/>
    </row>
    <row r="13" spans="3:11" ht="249" customHeight="1" x14ac:dyDescent="0.25">
      <c r="C13" s="505" t="s">
        <v>284</v>
      </c>
      <c r="D13" s="505"/>
      <c r="E13" s="505"/>
      <c r="F13" s="505"/>
      <c r="G13" s="505"/>
      <c r="H13" s="505"/>
      <c r="I13" s="505"/>
      <c r="J13" s="505"/>
      <c r="K13" s="505"/>
    </row>
    <row r="14" spans="3:11" ht="167.25" customHeight="1" x14ac:dyDescent="0.25">
      <c r="C14" s="505" t="s">
        <v>281</v>
      </c>
      <c r="D14" s="505"/>
      <c r="E14" s="505"/>
      <c r="F14" s="505"/>
      <c r="G14" s="505"/>
      <c r="H14" s="505"/>
      <c r="I14" s="505"/>
      <c r="J14" s="505"/>
      <c r="K14" s="505"/>
    </row>
    <row r="15" spans="3:11" ht="39.75" customHeight="1" x14ac:dyDescent="0.25">
      <c r="C15" s="506" t="s">
        <v>252</v>
      </c>
      <c r="D15" s="506"/>
      <c r="E15" s="506"/>
      <c r="F15" s="506"/>
      <c r="G15" s="506"/>
      <c r="H15" s="506"/>
      <c r="I15" s="506"/>
      <c r="J15" s="506"/>
      <c r="K15" s="506"/>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topLeftCell="C2" workbookViewId="0">
      <selection activeCell="C8" sqref="C8:V8"/>
    </sheetView>
  </sheetViews>
  <sheetFormatPr baseColWidth="10" defaultColWidth="11.42578125" defaultRowHeight="15" x14ac:dyDescent="0.25"/>
  <cols>
    <col min="1" max="2" width="38.5703125" customWidth="1"/>
    <col min="3" max="3" width="25.7109375" customWidth="1"/>
    <col min="4" max="4" width="9.570312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3.5703125" hidden="1" customWidth="1"/>
    <col min="17" max="23" width="3.140625" customWidth="1"/>
    <col min="29" max="29" width="14.28515625" bestFit="1" customWidth="1"/>
  </cols>
  <sheetData>
    <row r="1" spans="1:35" ht="15.75" thickBot="1" x14ac:dyDescent="0.3"/>
    <row r="2" spans="1:35" x14ac:dyDescent="0.25">
      <c r="A2" s="587"/>
      <c r="B2" s="207"/>
      <c r="C2" s="590" t="s">
        <v>299</v>
      </c>
      <c r="D2" s="591"/>
      <c r="E2" s="591"/>
      <c r="F2" s="591"/>
      <c r="G2" s="591"/>
      <c r="H2" s="591"/>
      <c r="I2" s="591"/>
      <c r="J2" s="591"/>
      <c r="K2" s="591"/>
      <c r="L2" s="591"/>
      <c r="M2" s="591"/>
      <c r="N2" s="591"/>
      <c r="O2" s="591"/>
      <c r="P2" s="195"/>
      <c r="Q2" s="591"/>
      <c r="R2" s="591"/>
      <c r="S2" s="591"/>
      <c r="T2" s="591"/>
      <c r="U2" s="591"/>
      <c r="V2" s="591"/>
      <c r="W2" s="591"/>
      <c r="X2" s="591"/>
      <c r="Y2" s="591"/>
      <c r="Z2" s="591"/>
      <c r="AA2" s="594"/>
      <c r="AB2" s="594"/>
      <c r="AC2" s="595"/>
    </row>
    <row r="3" spans="1:35" x14ac:dyDescent="0.25">
      <c r="A3" s="588"/>
      <c r="B3" s="208"/>
      <c r="C3" s="592"/>
      <c r="D3" s="592"/>
      <c r="E3" s="592"/>
      <c r="F3" s="592"/>
      <c r="G3" s="592"/>
      <c r="H3" s="592"/>
      <c r="I3" s="592"/>
      <c r="J3" s="592"/>
      <c r="K3" s="592"/>
      <c r="L3" s="592"/>
      <c r="M3" s="592"/>
      <c r="N3" s="592"/>
      <c r="O3" s="592"/>
      <c r="P3" s="196"/>
      <c r="Q3" s="592"/>
      <c r="R3" s="592"/>
      <c r="S3" s="592"/>
      <c r="T3" s="592"/>
      <c r="U3" s="592"/>
      <c r="V3" s="592"/>
      <c r="W3" s="592"/>
      <c r="X3" s="592"/>
      <c r="Y3" s="592"/>
      <c r="Z3" s="592"/>
      <c r="AA3" s="596"/>
      <c r="AB3" s="596"/>
      <c r="AC3" s="597"/>
    </row>
    <row r="4" spans="1:35" x14ac:dyDescent="0.25">
      <c r="A4" s="588"/>
      <c r="B4" s="208"/>
      <c r="C4" s="592"/>
      <c r="D4" s="592"/>
      <c r="E4" s="592"/>
      <c r="F4" s="592"/>
      <c r="G4" s="592"/>
      <c r="H4" s="592"/>
      <c r="I4" s="592"/>
      <c r="J4" s="592"/>
      <c r="K4" s="592"/>
      <c r="L4" s="592"/>
      <c r="M4" s="592"/>
      <c r="N4" s="592"/>
      <c r="O4" s="592"/>
      <c r="P4" s="196"/>
      <c r="Q4" s="592"/>
      <c r="R4" s="592"/>
      <c r="S4" s="592"/>
      <c r="T4" s="592"/>
      <c r="U4" s="592"/>
      <c r="V4" s="592"/>
      <c r="W4" s="592"/>
      <c r="X4" s="592"/>
      <c r="Y4" s="592"/>
      <c r="Z4" s="592"/>
      <c r="AA4" s="596"/>
      <c r="AB4" s="596"/>
      <c r="AC4" s="597"/>
    </row>
    <row r="5" spans="1:35" ht="15.75" thickBot="1" x14ac:dyDescent="0.3">
      <c r="A5" s="589"/>
      <c r="B5" s="209"/>
      <c r="C5" s="593"/>
      <c r="D5" s="593"/>
      <c r="E5" s="593"/>
      <c r="F5" s="593"/>
      <c r="G5" s="593"/>
      <c r="H5" s="593"/>
      <c r="I5" s="593"/>
      <c r="J5" s="593"/>
      <c r="K5" s="593"/>
      <c r="L5" s="593"/>
      <c r="M5" s="593"/>
      <c r="N5" s="593"/>
      <c r="O5" s="593"/>
      <c r="P5" s="197"/>
      <c r="Q5" s="593"/>
      <c r="R5" s="593"/>
      <c r="S5" s="593"/>
      <c r="T5" s="593"/>
      <c r="U5" s="593"/>
      <c r="V5" s="593"/>
      <c r="W5" s="593"/>
      <c r="X5" s="593"/>
      <c r="Y5" s="593"/>
      <c r="Z5" s="593"/>
      <c r="AA5" s="598"/>
      <c r="AB5" s="598"/>
      <c r="AC5" s="599"/>
    </row>
    <row r="6" spans="1:35" ht="15.75" thickBot="1" x14ac:dyDescent="0.3"/>
    <row r="7" spans="1:35" x14ac:dyDescent="0.25">
      <c r="A7" s="581" t="s">
        <v>15</v>
      </c>
      <c r="B7" s="581" t="s">
        <v>359</v>
      </c>
      <c r="C7" s="583">
        <v>1</v>
      </c>
      <c r="D7" s="584"/>
      <c r="E7" s="584">
        <v>2</v>
      </c>
      <c r="F7" s="584"/>
      <c r="G7" s="584">
        <v>3</v>
      </c>
      <c r="H7" s="584"/>
      <c r="I7" s="584">
        <v>4</v>
      </c>
      <c r="J7" s="584"/>
      <c r="K7" s="584">
        <v>5</v>
      </c>
      <c r="L7" s="584"/>
      <c r="M7" s="584">
        <v>6</v>
      </c>
      <c r="N7" s="584"/>
      <c r="O7" s="584">
        <v>7</v>
      </c>
      <c r="P7" s="585"/>
      <c r="Q7" s="573">
        <v>1</v>
      </c>
      <c r="R7" s="573">
        <v>2</v>
      </c>
      <c r="S7" s="573">
        <v>3</v>
      </c>
      <c r="T7" s="573">
        <v>4</v>
      </c>
      <c r="U7" s="573">
        <v>5</v>
      </c>
      <c r="V7" s="573">
        <v>6</v>
      </c>
      <c r="W7" s="573">
        <v>7</v>
      </c>
      <c r="X7" s="575" t="s">
        <v>1</v>
      </c>
      <c r="Y7" s="577" t="s">
        <v>2</v>
      </c>
      <c r="Z7" s="579" t="s">
        <v>3</v>
      </c>
      <c r="AA7" s="564" t="s">
        <v>4</v>
      </c>
      <c r="AB7" s="566" t="s">
        <v>300</v>
      </c>
      <c r="AC7" s="568" t="s">
        <v>301</v>
      </c>
    </row>
    <row r="8" spans="1:35" s="198" customFormat="1" ht="45" customHeight="1" thickBot="1" x14ac:dyDescent="0.3">
      <c r="A8" s="582"/>
      <c r="B8" s="586"/>
      <c r="C8" s="570" t="s">
        <v>302</v>
      </c>
      <c r="D8" s="571"/>
      <c r="E8" s="571" t="s">
        <v>303</v>
      </c>
      <c r="F8" s="571"/>
      <c r="G8" s="571" t="s">
        <v>304</v>
      </c>
      <c r="H8" s="571"/>
      <c r="I8" s="571" t="s">
        <v>305</v>
      </c>
      <c r="J8" s="571"/>
      <c r="K8" s="571" t="s">
        <v>306</v>
      </c>
      <c r="L8" s="571"/>
      <c r="M8" s="571" t="s">
        <v>307</v>
      </c>
      <c r="N8" s="571"/>
      <c r="O8" s="571" t="s">
        <v>308</v>
      </c>
      <c r="P8" s="572"/>
      <c r="Q8" s="574"/>
      <c r="R8" s="574"/>
      <c r="S8" s="574"/>
      <c r="T8" s="574"/>
      <c r="U8" s="574"/>
      <c r="V8" s="574"/>
      <c r="W8" s="574"/>
      <c r="X8" s="576"/>
      <c r="Y8" s="578"/>
      <c r="Z8" s="580"/>
      <c r="AA8" s="565"/>
      <c r="AB8" s="567"/>
      <c r="AC8" s="569"/>
    </row>
    <row r="9" spans="1:35" ht="30" x14ac:dyDescent="0.25">
      <c r="A9" s="378" t="e">
        <f>+'PRIORIZACIÓN (2)'!B11</f>
        <v>#REF!</v>
      </c>
      <c r="B9" s="210" t="str">
        <f>+IF('PRIORIZACIÓN (2)'!I11&gt;0%,"YA CUENTA CON PONDERACIÓN DE RIESGOS, NO DILIGENCIAR ANALISIS OCI", "DILIGENCIE ANALISIS OCI PARA ESTA UNIDAD AUDITABLE")</f>
        <v>DILIGENCIE ANALISIS OCI PARA ESTA UNIDAD AUDITABLE</v>
      </c>
      <c r="C9" s="203"/>
      <c r="D9" s="1"/>
      <c r="E9" s="1"/>
      <c r="F9" s="1"/>
      <c r="G9" s="204"/>
      <c r="H9" s="1"/>
      <c r="I9" s="204"/>
      <c r="J9" s="1"/>
      <c r="K9" s="1"/>
      <c r="L9" s="1"/>
      <c r="M9" s="1"/>
      <c r="N9" s="1"/>
      <c r="O9" s="1"/>
      <c r="P9" s="200">
        <f>IF($O9="Critica no recuperable","E",IF($O9="Critica con recuperación parcial","A",IF($O9="Falta de oportunidad para atención usuarios","M",IF($O9="Falta de oportunidad para gestión de los procesos","B",0))))</f>
        <v>0</v>
      </c>
      <c r="Q9" s="1">
        <f>IF($C9="EXTREMA","E",IF($C9="ALTA","A",IF($C9="MEDIA","M",IF($C9="BAJA","B",0))))</f>
        <v>0</v>
      </c>
      <c r="R9" s="1">
        <f t="shared" ref="R9:R72" si="0">IF($E9="3 días","E",IF($E9="2 días","A",IF($E9="1 días","M",IF($E9="Varias horas","B",0))))</f>
        <v>0</v>
      </c>
      <c r="S9" s="1">
        <f>IF($G9="EXTREMA","E",IF($G9="ALTA","A",IF($G9="MEDIA","M",IF($G9="BAJA","B",0))))</f>
        <v>0</v>
      </c>
      <c r="T9" s="1">
        <f>IF($I9="EXTREMA","E",IF($I9="ALTA","A",IF($I9="MEDIA","M",IF($I9="BAJA","B",0))))</f>
        <v>0</v>
      </c>
      <c r="U9" s="1">
        <f t="shared" ref="U9:U72" si="1">IF($K9="Hechos de Corrupción","E",IF($K9="Incumplimiento de servicios","A",IF($K9="Retrasos en los servicios","M",IF($K9="Quejas por incumplimientos o retrasos","B",0))))</f>
        <v>0</v>
      </c>
      <c r="V9" s="1">
        <f>IF($M9="EXTREMA","E",IF($M9="ALTA","A",IF($M9="MEDIA","M",IF($M9="BAJA","B",0))))</f>
        <v>0</v>
      </c>
      <c r="W9" s="200">
        <f>IF($O9="Critica no recuperable","E",IF($O9="Critica con recuperación parcial","A",IF($O9="Falta de oportunidad para atención usuarios","M",IF($O9="Falta de oportunidad para gestión de los procesos","B",0))))</f>
        <v>0</v>
      </c>
      <c r="X9" s="5">
        <f>COUNTIFS(Q9:W9,"E")</f>
        <v>0</v>
      </c>
      <c r="Y9" s="1">
        <f>COUNTIF(Q9:W9,"A")</f>
        <v>0</v>
      </c>
      <c r="Z9" s="1">
        <f>COUNTIF(Q9:W9,"M")</f>
        <v>0</v>
      </c>
      <c r="AA9" s="201">
        <f>COUNTIF(Q9:W9,"B")</f>
        <v>0</v>
      </c>
      <c r="AB9" s="5">
        <f>SUM(X9:AA9)</f>
        <v>0</v>
      </c>
      <c r="AC9" s="202" t="e">
        <f>+IF((X9/AB9)&gt;=0.2,"Extremo",+IF(((X9/AB9)+(Y9/AB9))&gt;=0.3,"Alto",+IF(((X9/AB9)+(Y9/AB9)+(Z9/AB9))&gt;=0.4,"Moderado",+IF((X9/AB9)+(Y9/AB9)+(Z9/AB9)+(AA9/AB9)&gt;=0.5,"Bajo",""))))</f>
        <v>#DIV/0!</v>
      </c>
      <c r="AI9" t="s">
        <v>360</v>
      </c>
    </row>
    <row r="10" spans="1:35" ht="30" x14ac:dyDescent="0.25">
      <c r="A10" s="378" t="e">
        <f>+'PRIORIZACIÓN (2)'!B12</f>
        <v>#REF!</v>
      </c>
      <c r="B10" s="210" t="str">
        <f>+IF('PRIORIZACIÓN (2)'!I12&gt;0%,"YA CUENTA CON PONDERACIÓN DE RIESGOS, NO DILIGENCIAR ANALISIS OCI", "DILIGENCIE ANALISIS OCI PARA ESTA UNIDAD AUDITABLE")</f>
        <v>DILIGENCIE ANALISIS OCI PARA ESTA UNIDAD AUDITABLE</v>
      </c>
      <c r="C10" s="203"/>
      <c r="D10" s="1"/>
      <c r="E10" s="1"/>
      <c r="F10" s="1"/>
      <c r="G10" s="204"/>
      <c r="H10" s="1"/>
      <c r="I10" s="204"/>
      <c r="J10" s="1"/>
      <c r="K10" s="1"/>
      <c r="L10" s="1"/>
      <c r="M10" s="1"/>
      <c r="N10" s="1"/>
      <c r="O10" s="1"/>
      <c r="P10" s="201">
        <f t="shared" ref="P10:P17" si="2">IF($O10="Critica no recuperable","E",IF($O10="Critica con recuperación parcial","A",IF($O10="Falta de oportunidad para atención usuarios","M",IF($O10="Falta de oportunidad para gestión de los procesos","B",0))))</f>
        <v>0</v>
      </c>
      <c r="Q10" s="1">
        <f t="shared" ref="Q10:Q73" si="3">IF($C10="EXTREMA","E",IF($C10="ALTA","A",IF($C10="MEDIA","M",IF($C10="BAJA","B",0))))</f>
        <v>0</v>
      </c>
      <c r="R10" s="1">
        <f t="shared" si="0"/>
        <v>0</v>
      </c>
      <c r="S10" s="1">
        <f t="shared" ref="S10:S73" si="4">IF($G10="EXTREMA","E",IF($G10="ALTA","A",IF($G10="MEDIA","M",IF($G10="BAJA","B",0))))</f>
        <v>0</v>
      </c>
      <c r="T10" s="1">
        <f t="shared" ref="T10:T73" si="5">IF($I10="EXTREMA","E",IF($I10="ALTA","A",IF($I10="MEDIA","M",IF($I10="BAJA","B",0))))</f>
        <v>0</v>
      </c>
      <c r="U10" s="1">
        <f t="shared" si="1"/>
        <v>0</v>
      </c>
      <c r="V10" s="1">
        <f t="shared" ref="V10:V73" si="6">IF($M10="EXTREMA","E",IF($M10="ALTA","A",IF($M10="MEDIA","M",IF($M10="BAJA","B",0))))</f>
        <v>0</v>
      </c>
      <c r="W10" s="200">
        <f t="shared" ref="W10:W73" si="7">IF($O10="Critica no recuperable","E",IF($O10="Critica con recuperación parcial","A",IF($O10="Falta de oportunidad para atención usuarios","M",IF($O10="Falta de oportunidad para gestión de los procesos","B",0))))</f>
        <v>0</v>
      </c>
      <c r="X10" s="5">
        <f t="shared" ref="X10:X17" si="8">COUNTIFS(Q10:W10,"E")</f>
        <v>0</v>
      </c>
      <c r="Y10" s="1">
        <f t="shared" ref="Y10:Y17" si="9">COUNTIF(Q10:W10,"A")</f>
        <v>0</v>
      </c>
      <c r="Z10" s="1">
        <f t="shared" ref="Z10:Z17" si="10">COUNTIF(Q10:W10,"M")</f>
        <v>0</v>
      </c>
      <c r="AA10" s="201">
        <f t="shared" ref="AA10:AA17" si="11">COUNTIF(Q10:W10,"B")</f>
        <v>0</v>
      </c>
      <c r="AB10" s="5">
        <f t="shared" ref="AB10:AB17" si="12">SUM(X10:AA10)</f>
        <v>0</v>
      </c>
      <c r="AC10" s="202" t="e">
        <f t="shared" ref="AC10:AC17" si="13">+IF((X10/AB10)&gt;=0.2,"Extremo",+IF(((X10/AB10)+(Y10/AB10))&gt;=0.3,"Alto",+IF(((X10/AB10)+(Y10/AB10)+(Z10/AB10))&gt;=0.4,"Moderado",+IF((X10/AB10)+(Y10/AB10)+(Z10/AB10)+(AA10/AB10)&gt;=0.5,"Bajo",""))))</f>
        <v>#DIV/0!</v>
      </c>
      <c r="AI10" t="s">
        <v>361</v>
      </c>
    </row>
    <row r="11" spans="1:35" ht="30" x14ac:dyDescent="0.25">
      <c r="A11" s="378" t="e">
        <f>+'PRIORIZACIÓN (2)'!B13</f>
        <v>#REF!</v>
      </c>
      <c r="B11" s="210" t="str">
        <f>+IF('PRIORIZACIÓN (2)'!I13&gt;0%,"YA CUENTA CON PONDERACIÓN DE RIESGOS, NO DILIGENCIAR ANALISIS OCI", "DILIGENCIE ANALISIS OCI PARA ESTA UNIDAD AUDITABLE")</f>
        <v>DILIGENCIE ANALISIS OCI PARA ESTA UNIDAD AUDITABLE</v>
      </c>
      <c r="C11" s="203"/>
      <c r="D11" s="1"/>
      <c r="E11" s="1"/>
      <c r="F11" s="1"/>
      <c r="G11" s="204"/>
      <c r="H11" s="1"/>
      <c r="I11" s="204"/>
      <c r="J11" s="1"/>
      <c r="K11" s="1"/>
      <c r="L11" s="1"/>
      <c r="M11" s="1"/>
      <c r="N11" s="1"/>
      <c r="O11" s="1"/>
      <c r="P11" s="201">
        <f t="shared" si="2"/>
        <v>0</v>
      </c>
      <c r="Q11" s="1">
        <f t="shared" si="3"/>
        <v>0</v>
      </c>
      <c r="R11" s="1">
        <f t="shared" si="0"/>
        <v>0</v>
      </c>
      <c r="S11" s="1">
        <f t="shared" si="4"/>
        <v>0</v>
      </c>
      <c r="T11" s="1">
        <f t="shared" si="5"/>
        <v>0</v>
      </c>
      <c r="U11" s="1">
        <f t="shared" si="1"/>
        <v>0</v>
      </c>
      <c r="V11" s="1">
        <f t="shared" si="6"/>
        <v>0</v>
      </c>
      <c r="W11" s="200">
        <f t="shared" si="7"/>
        <v>0</v>
      </c>
      <c r="X11" s="5">
        <f t="shared" si="8"/>
        <v>0</v>
      </c>
      <c r="Y11" s="1">
        <f t="shared" si="9"/>
        <v>0</v>
      </c>
      <c r="Z11" s="1">
        <f t="shared" si="10"/>
        <v>0</v>
      </c>
      <c r="AA11" s="201">
        <f t="shared" si="11"/>
        <v>0</v>
      </c>
      <c r="AB11" s="5">
        <f t="shared" si="12"/>
        <v>0</v>
      </c>
      <c r="AC11" s="202" t="e">
        <f t="shared" si="13"/>
        <v>#DIV/0!</v>
      </c>
    </row>
    <row r="12" spans="1:35" ht="30" x14ac:dyDescent="0.25">
      <c r="A12" s="378" t="e">
        <f>+'PRIORIZACIÓN (2)'!B14</f>
        <v>#REF!</v>
      </c>
      <c r="B12" s="210" t="str">
        <f>+IF('PRIORIZACIÓN (2)'!I14&gt;0%,"YA CUENTA CON PONDERACIÓN DE RIESGOS, NO DILIGENCIAR ANALISIS OCI", "DILIGENCIE ANALISIS OCI PARA ESTA UNIDAD AUDITABLE")</f>
        <v>DILIGENCIE ANALISIS OCI PARA ESTA UNIDAD AUDITABLE</v>
      </c>
      <c r="C12" s="203"/>
      <c r="D12" s="1"/>
      <c r="E12" s="1"/>
      <c r="F12" s="1"/>
      <c r="G12" s="204"/>
      <c r="H12" s="1"/>
      <c r="I12" s="204"/>
      <c r="J12" s="1"/>
      <c r="K12" s="1"/>
      <c r="L12" s="1"/>
      <c r="M12" s="1"/>
      <c r="N12" s="1"/>
      <c r="O12" s="1"/>
      <c r="P12" s="201">
        <f t="shared" si="2"/>
        <v>0</v>
      </c>
      <c r="Q12" s="1">
        <f t="shared" si="3"/>
        <v>0</v>
      </c>
      <c r="R12" s="1">
        <f t="shared" si="0"/>
        <v>0</v>
      </c>
      <c r="S12" s="1">
        <f t="shared" si="4"/>
        <v>0</v>
      </c>
      <c r="T12" s="1">
        <f t="shared" si="5"/>
        <v>0</v>
      </c>
      <c r="U12" s="1">
        <f t="shared" si="1"/>
        <v>0</v>
      </c>
      <c r="V12" s="1">
        <f t="shared" si="6"/>
        <v>0</v>
      </c>
      <c r="W12" s="200">
        <f t="shared" si="7"/>
        <v>0</v>
      </c>
      <c r="X12" s="5">
        <f t="shared" si="8"/>
        <v>0</v>
      </c>
      <c r="Y12" s="1">
        <f t="shared" si="9"/>
        <v>0</v>
      </c>
      <c r="Z12" s="1">
        <f t="shared" si="10"/>
        <v>0</v>
      </c>
      <c r="AA12" s="201">
        <f t="shared" si="11"/>
        <v>0</v>
      </c>
      <c r="AB12" s="5">
        <f t="shared" si="12"/>
        <v>0</v>
      </c>
      <c r="AC12" s="202" t="e">
        <f t="shared" si="13"/>
        <v>#DIV/0!</v>
      </c>
    </row>
    <row r="13" spans="1:35" ht="30" x14ac:dyDescent="0.25">
      <c r="A13" s="378" t="e">
        <f>+'PRIORIZACIÓN (2)'!B15</f>
        <v>#REF!</v>
      </c>
      <c r="B13" s="210" t="str">
        <f>+IF('PRIORIZACIÓN (2)'!I15&gt;0%,"YA CUENTA CON PONDERACIÓN DE RIESGOS, NO DILIGENCIAR ANALISIS OCI", "DILIGENCIE ANALISIS OCI PARA ESTA UNIDAD AUDITABLE")</f>
        <v>DILIGENCIE ANALISIS OCI PARA ESTA UNIDAD AUDITABLE</v>
      </c>
      <c r="C13" s="203"/>
      <c r="D13" s="1"/>
      <c r="E13" s="1"/>
      <c r="F13" s="1"/>
      <c r="G13" s="204"/>
      <c r="H13" s="1"/>
      <c r="I13" s="204"/>
      <c r="J13" s="1"/>
      <c r="K13" s="1"/>
      <c r="L13" s="1"/>
      <c r="M13" s="1"/>
      <c r="N13" s="1"/>
      <c r="O13" s="1"/>
      <c r="P13" s="201">
        <f t="shared" si="2"/>
        <v>0</v>
      </c>
      <c r="Q13" s="1">
        <f t="shared" si="3"/>
        <v>0</v>
      </c>
      <c r="R13" s="1">
        <f t="shared" si="0"/>
        <v>0</v>
      </c>
      <c r="S13" s="1">
        <f t="shared" si="4"/>
        <v>0</v>
      </c>
      <c r="T13" s="1">
        <f t="shared" si="5"/>
        <v>0</v>
      </c>
      <c r="U13" s="1">
        <f t="shared" si="1"/>
        <v>0</v>
      </c>
      <c r="V13" s="1">
        <f t="shared" si="6"/>
        <v>0</v>
      </c>
      <c r="W13" s="200">
        <f t="shared" si="7"/>
        <v>0</v>
      </c>
      <c r="X13" s="5">
        <f t="shared" si="8"/>
        <v>0</v>
      </c>
      <c r="Y13" s="1">
        <f t="shared" si="9"/>
        <v>0</v>
      </c>
      <c r="Z13" s="1">
        <f t="shared" si="10"/>
        <v>0</v>
      </c>
      <c r="AA13" s="201">
        <f t="shared" si="11"/>
        <v>0</v>
      </c>
      <c r="AB13" s="5">
        <f t="shared" si="12"/>
        <v>0</v>
      </c>
      <c r="AC13" s="202" t="e">
        <f t="shared" si="13"/>
        <v>#DIV/0!</v>
      </c>
    </row>
    <row r="14" spans="1:35" ht="30" x14ac:dyDescent="0.25">
      <c r="A14" s="378" t="e">
        <f>+'PRIORIZACIÓN (2)'!B16</f>
        <v>#REF!</v>
      </c>
      <c r="B14" s="210" t="str">
        <f>+IF('PRIORIZACIÓN (2)'!I16&gt;0%,"YA CUENTA CON PONDERACIÓN DE RIESGOS, NO DILIGENCIAR ANALISIS OCI", "DILIGENCIE ANALISIS OCI PARA ESTA UNIDAD AUDITABLE")</f>
        <v>DILIGENCIE ANALISIS OCI PARA ESTA UNIDAD AUDITABLE</v>
      </c>
      <c r="C14" s="203"/>
      <c r="D14" s="1"/>
      <c r="E14" s="1"/>
      <c r="F14" s="1"/>
      <c r="G14" s="204"/>
      <c r="H14" s="1"/>
      <c r="I14" s="204"/>
      <c r="J14" s="1"/>
      <c r="K14" s="1"/>
      <c r="L14" s="1"/>
      <c r="M14" s="1"/>
      <c r="N14" s="1"/>
      <c r="O14" s="1"/>
      <c r="P14" s="201">
        <f t="shared" si="2"/>
        <v>0</v>
      </c>
      <c r="Q14" s="1">
        <f t="shared" si="3"/>
        <v>0</v>
      </c>
      <c r="R14" s="1">
        <f t="shared" si="0"/>
        <v>0</v>
      </c>
      <c r="S14" s="1">
        <f t="shared" si="4"/>
        <v>0</v>
      </c>
      <c r="T14" s="1">
        <f t="shared" si="5"/>
        <v>0</v>
      </c>
      <c r="U14" s="1">
        <f t="shared" si="1"/>
        <v>0</v>
      </c>
      <c r="V14" s="1">
        <f t="shared" si="6"/>
        <v>0</v>
      </c>
      <c r="W14" s="200">
        <f t="shared" si="7"/>
        <v>0</v>
      </c>
      <c r="X14" s="5">
        <f t="shared" si="8"/>
        <v>0</v>
      </c>
      <c r="Y14" s="1">
        <f t="shared" si="9"/>
        <v>0</v>
      </c>
      <c r="Z14" s="1">
        <f t="shared" si="10"/>
        <v>0</v>
      </c>
      <c r="AA14" s="201">
        <f t="shared" si="11"/>
        <v>0</v>
      </c>
      <c r="AB14" s="5">
        <f t="shared" si="12"/>
        <v>0</v>
      </c>
      <c r="AC14" s="202" t="e">
        <f t="shared" si="13"/>
        <v>#DIV/0!</v>
      </c>
    </row>
    <row r="15" spans="1:35" ht="30" x14ac:dyDescent="0.25">
      <c r="A15" s="378" t="str">
        <f>+'PRIORIZACIÓN (2)'!B17</f>
        <v>Auditoria Misional - Predios Administrados por la ERU</v>
      </c>
      <c r="B15" s="210" t="str">
        <f>+IF('PRIORIZACIÓN (2)'!I17&gt;0%,"YA CUENTA CON PONDERACIÓN DE RIESGOS, NO DILIGENCIAR ANALISIS OCI", "DILIGENCIE ANALISIS OCI PARA ESTA UNIDAD AUDITABLE")</f>
        <v>DILIGENCIE ANALISIS OCI PARA ESTA UNIDAD AUDITABLE</v>
      </c>
      <c r="C15" s="203"/>
      <c r="D15" s="1"/>
      <c r="E15" s="1"/>
      <c r="F15" s="1"/>
      <c r="G15" s="204"/>
      <c r="H15" s="1"/>
      <c r="I15" s="204"/>
      <c r="J15" s="1"/>
      <c r="K15" s="1"/>
      <c r="L15" s="1"/>
      <c r="M15" s="1"/>
      <c r="N15" s="1"/>
      <c r="O15" s="1"/>
      <c r="P15" s="201">
        <f t="shared" si="2"/>
        <v>0</v>
      </c>
      <c r="Q15" s="1">
        <f t="shared" si="3"/>
        <v>0</v>
      </c>
      <c r="R15" s="1">
        <f t="shared" si="0"/>
        <v>0</v>
      </c>
      <c r="S15" s="1">
        <f t="shared" si="4"/>
        <v>0</v>
      </c>
      <c r="T15" s="1">
        <f t="shared" si="5"/>
        <v>0</v>
      </c>
      <c r="U15" s="1">
        <f t="shared" si="1"/>
        <v>0</v>
      </c>
      <c r="V15" s="1">
        <f t="shared" si="6"/>
        <v>0</v>
      </c>
      <c r="W15" s="200">
        <f t="shared" si="7"/>
        <v>0</v>
      </c>
      <c r="X15" s="5">
        <f t="shared" si="8"/>
        <v>0</v>
      </c>
      <c r="Y15" s="1">
        <f t="shared" si="9"/>
        <v>0</v>
      </c>
      <c r="Z15" s="1">
        <f t="shared" si="10"/>
        <v>0</v>
      </c>
      <c r="AA15" s="201">
        <f t="shared" si="11"/>
        <v>0</v>
      </c>
      <c r="AB15" s="5">
        <f t="shared" si="12"/>
        <v>0</v>
      </c>
      <c r="AC15" s="202" t="e">
        <f t="shared" si="13"/>
        <v>#DIV/0!</v>
      </c>
    </row>
    <row r="16" spans="1:35" ht="45" x14ac:dyDescent="0.25">
      <c r="A16" s="378" t="str">
        <f>+'PRIORIZACIÓN (2)'!B18</f>
        <v xml:space="preserve">Auditoria Voto Nacional - Contratos Asociados (Auditoria de Gestión Contractual)  </v>
      </c>
      <c r="B16" s="210" t="str">
        <f>+IF('PRIORIZACIÓN (2)'!I18&gt;0%,"YA CUENTA CON PONDERACIÓN DE RIESGOS, NO DILIGENCIAR ANALISIS OCI", "DILIGENCIE ANALISIS OCI PARA ESTA UNIDAD AUDITABLE")</f>
        <v>DILIGENCIE ANALISIS OCI PARA ESTA UNIDAD AUDITABLE</v>
      </c>
      <c r="C16" s="203"/>
      <c r="D16" s="1"/>
      <c r="E16" s="1"/>
      <c r="F16" s="1"/>
      <c r="G16" s="204"/>
      <c r="H16" s="1"/>
      <c r="I16" s="204"/>
      <c r="J16" s="1"/>
      <c r="K16" s="1"/>
      <c r="L16" s="1"/>
      <c r="M16" s="1"/>
      <c r="N16" s="1"/>
      <c r="O16" s="1"/>
      <c r="P16" s="201">
        <f t="shared" si="2"/>
        <v>0</v>
      </c>
      <c r="Q16" s="1">
        <f t="shared" si="3"/>
        <v>0</v>
      </c>
      <c r="R16" s="1">
        <f t="shared" si="0"/>
        <v>0</v>
      </c>
      <c r="S16" s="1">
        <f t="shared" si="4"/>
        <v>0</v>
      </c>
      <c r="T16" s="1">
        <f t="shared" si="5"/>
        <v>0</v>
      </c>
      <c r="U16" s="1">
        <f t="shared" si="1"/>
        <v>0</v>
      </c>
      <c r="V16" s="1">
        <f t="shared" si="6"/>
        <v>0</v>
      </c>
      <c r="W16" s="200">
        <f t="shared" si="7"/>
        <v>0</v>
      </c>
      <c r="X16" s="5">
        <f t="shared" si="8"/>
        <v>0</v>
      </c>
      <c r="Y16" s="1">
        <f t="shared" si="9"/>
        <v>0</v>
      </c>
      <c r="Z16" s="1">
        <f t="shared" si="10"/>
        <v>0</v>
      </c>
      <c r="AA16" s="201">
        <f t="shared" si="11"/>
        <v>0</v>
      </c>
      <c r="AB16" s="5">
        <f t="shared" si="12"/>
        <v>0</v>
      </c>
      <c r="AC16" s="202" t="e">
        <f t="shared" si="13"/>
        <v>#DIV/0!</v>
      </c>
    </row>
    <row r="17" spans="1:29" ht="30" x14ac:dyDescent="0.25">
      <c r="A17" s="378" t="str">
        <f>+'PRIORIZACIÓN (2)'!B19</f>
        <v>Auditoria Procesos Ejecución Proyectos de Obras</v>
      </c>
      <c r="B17" s="210" t="str">
        <f>+IF('PRIORIZACIÓN (2)'!I19&gt;0%,"YA CUENTA CON PONDERACIÓN DE RIESGOS, NO DILIGENCIAR ANALISIS OCI", "DILIGENCIE ANALISIS OCI PARA ESTA UNIDAD AUDITABLE")</f>
        <v>DILIGENCIE ANALISIS OCI PARA ESTA UNIDAD AUDITABLE</v>
      </c>
      <c r="C17" s="203"/>
      <c r="D17" s="1"/>
      <c r="E17" s="1"/>
      <c r="F17" s="1"/>
      <c r="G17" s="204"/>
      <c r="H17" s="1"/>
      <c r="I17" s="204"/>
      <c r="J17" s="1"/>
      <c r="K17" s="1"/>
      <c r="L17" s="1"/>
      <c r="M17" s="1"/>
      <c r="N17" s="1"/>
      <c r="O17" s="1"/>
      <c r="P17" s="201">
        <f t="shared" si="2"/>
        <v>0</v>
      </c>
      <c r="Q17" s="1">
        <f t="shared" si="3"/>
        <v>0</v>
      </c>
      <c r="R17" s="1">
        <f t="shared" si="0"/>
        <v>0</v>
      </c>
      <c r="S17" s="1">
        <f t="shared" si="4"/>
        <v>0</v>
      </c>
      <c r="T17" s="1">
        <f t="shared" si="5"/>
        <v>0</v>
      </c>
      <c r="U17" s="1">
        <f t="shared" si="1"/>
        <v>0</v>
      </c>
      <c r="V17" s="1">
        <f t="shared" si="6"/>
        <v>0</v>
      </c>
      <c r="W17" s="200">
        <f t="shared" si="7"/>
        <v>0</v>
      </c>
      <c r="X17" s="5">
        <f t="shared" si="8"/>
        <v>0</v>
      </c>
      <c r="Y17" s="1">
        <f t="shared" si="9"/>
        <v>0</v>
      </c>
      <c r="Z17" s="1">
        <f t="shared" si="10"/>
        <v>0</v>
      </c>
      <c r="AA17" s="201">
        <f t="shared" si="11"/>
        <v>0</v>
      </c>
      <c r="AB17" s="5">
        <f t="shared" si="12"/>
        <v>0</v>
      </c>
      <c r="AC17" s="202" t="e">
        <f t="shared" si="13"/>
        <v>#DIV/0!</v>
      </c>
    </row>
    <row r="18" spans="1:29" ht="30" x14ac:dyDescent="0.25">
      <c r="A18" s="378" t="str">
        <f>+'PRIORIZACIÓN (2)'!B20</f>
        <v>Activos de Información y Funcionamiento Software que maneja la Empresa</v>
      </c>
      <c r="B18" s="210" t="str">
        <f>+IF('PRIORIZACIÓN (2)'!I20&gt;0%,"YA CUENTA CON PONDERACIÓN DE RIESGOS, NO DILIGENCIAR ANALISIS OCI", "DILIGENCIE ANALISIS OCI PARA ESTA UNIDAD AUDITABLE")</f>
        <v>DILIGENCIE ANALISIS OCI PARA ESTA UNIDAD AUDITABLE</v>
      </c>
      <c r="C18" s="203"/>
      <c r="D18" s="1"/>
      <c r="E18" s="1"/>
      <c r="F18" s="1"/>
      <c r="G18" s="204"/>
      <c r="H18" s="1"/>
      <c r="I18" s="204"/>
      <c r="J18" s="1"/>
      <c r="K18" s="1"/>
      <c r="L18" s="1"/>
      <c r="M18" s="1"/>
      <c r="N18" s="1"/>
      <c r="O18" s="1"/>
      <c r="P18" s="201">
        <f t="shared" ref="P18:P35" si="14">IF($O18="Critica no recuperable","E",IF($O18="Critica con recuperación parcial","A",IF($O18="Falta de oportunidad para atención usuarios","M",IF($O18="Falta de oportunidad para gestión de los procesos","B",0))))</f>
        <v>0</v>
      </c>
      <c r="Q18" s="1">
        <f t="shared" si="3"/>
        <v>0</v>
      </c>
      <c r="R18" s="1">
        <f t="shared" si="0"/>
        <v>0</v>
      </c>
      <c r="S18" s="1">
        <f t="shared" si="4"/>
        <v>0</v>
      </c>
      <c r="T18" s="1">
        <f t="shared" si="5"/>
        <v>0</v>
      </c>
      <c r="U18" s="1">
        <f t="shared" si="1"/>
        <v>0</v>
      </c>
      <c r="V18" s="1">
        <f t="shared" si="6"/>
        <v>0</v>
      </c>
      <c r="W18" s="200">
        <f t="shared" si="7"/>
        <v>0</v>
      </c>
      <c r="X18" s="5">
        <f t="shared" ref="X18:X23" si="15">COUNTIFS(Q18:W18,"E")</f>
        <v>0</v>
      </c>
      <c r="Y18" s="1">
        <f t="shared" ref="Y18:Y23" si="16">COUNTIF(Q18:W18,"A")</f>
        <v>0</v>
      </c>
      <c r="Z18" s="1">
        <f t="shared" ref="Z18:Z23" si="17">COUNTIF(Q18:W18,"M")</f>
        <v>0</v>
      </c>
      <c r="AA18" s="201">
        <f t="shared" ref="AA18:AA23" si="18">COUNTIF(Q18:W18,"B")</f>
        <v>0</v>
      </c>
      <c r="AB18" s="5">
        <f t="shared" ref="AB18:AB23" si="19">SUM(X18:AA18)</f>
        <v>0</v>
      </c>
      <c r="AC18" s="202" t="e">
        <f t="shared" ref="AC18:AC23" si="20">+IF((X18/AB18)&gt;=0.2,"Extremo",+IF(((X18/AB18)+(Y18/AB18))&gt;=0.3,"Alto",+IF(((X18/AB18)+(Y18/AB18)+(Z18/AB18))&gt;=0.4,"Moderado",+IF((X18/AB18)+(Y18/AB18)+(Z18/AB18)+(AA18/AB18)&gt;=0.5,"Bajo",""))))</f>
        <v>#DIV/0!</v>
      </c>
    </row>
    <row r="19" spans="1:29" ht="30" x14ac:dyDescent="0.25">
      <c r="A19" s="378" t="str">
        <f>+'PRIORIZACIÓN (2)'!B21</f>
        <v>Auditoria Proceso Gestión Financiera y Contable</v>
      </c>
      <c r="B19" s="210" t="str">
        <f>+IF('PRIORIZACIÓN (2)'!I21&gt;0%,"YA CUENTA CON PONDERACIÓN DE RIESGOS, NO DILIGENCIAR ANALISIS OCI", "DILIGENCIE ANALISIS OCI PARA ESTA UNIDAD AUDITABLE")</f>
        <v>DILIGENCIE ANALISIS OCI PARA ESTA UNIDAD AUDITABLE</v>
      </c>
      <c r="C19" s="203"/>
      <c r="D19" s="1"/>
      <c r="E19" s="1"/>
      <c r="F19" s="1"/>
      <c r="G19" s="204"/>
      <c r="H19" s="1"/>
      <c r="I19" s="204"/>
      <c r="J19" s="1"/>
      <c r="K19" s="1"/>
      <c r="L19" s="1"/>
      <c r="M19" s="1"/>
      <c r="N19" s="1"/>
      <c r="O19" s="1"/>
      <c r="P19" s="201">
        <f t="shared" si="14"/>
        <v>0</v>
      </c>
      <c r="Q19" s="1">
        <f t="shared" si="3"/>
        <v>0</v>
      </c>
      <c r="R19" s="1">
        <f t="shared" si="0"/>
        <v>0</v>
      </c>
      <c r="S19" s="1">
        <f t="shared" si="4"/>
        <v>0</v>
      </c>
      <c r="T19" s="1">
        <f t="shared" si="5"/>
        <v>0</v>
      </c>
      <c r="U19" s="1">
        <f t="shared" si="1"/>
        <v>0</v>
      </c>
      <c r="V19" s="1">
        <f t="shared" si="6"/>
        <v>0</v>
      </c>
      <c r="W19" s="200">
        <f t="shared" si="7"/>
        <v>0</v>
      </c>
      <c r="X19" s="5">
        <f t="shared" si="15"/>
        <v>0</v>
      </c>
      <c r="Y19" s="1">
        <f t="shared" si="16"/>
        <v>0</v>
      </c>
      <c r="Z19" s="1">
        <f t="shared" si="17"/>
        <v>0</v>
      </c>
      <c r="AA19" s="201">
        <f t="shared" si="18"/>
        <v>0</v>
      </c>
      <c r="AB19" s="5">
        <f t="shared" si="19"/>
        <v>0</v>
      </c>
      <c r="AC19" s="202" t="e">
        <f t="shared" si="20"/>
        <v>#DIV/0!</v>
      </c>
    </row>
    <row r="20" spans="1:29" ht="60" x14ac:dyDescent="0.25">
      <c r="A20" s="199" t="str">
        <f>+'PRIORIZACIÓN (2)'!B22</f>
        <v>Proyecto San Victorino  (Alto volumen de información - terminación Contrato de dos auditores - aun en proceso de contratación)</v>
      </c>
      <c r="B20" s="210" t="str">
        <f>+IF('PRIORIZACIÓN (2)'!I22&gt;0%,"YA CUENTA CON PONDERACIÓN DE RIESGOS, NO DILIGENCIAR ANALISIS OCI", "DILIGENCIE ANALISIS OCI PARA ESTA UNIDAD AUDITABLE")</f>
        <v>DILIGENCIE ANALISIS OCI PARA ESTA UNIDAD AUDITABLE</v>
      </c>
      <c r="C20" s="203"/>
      <c r="D20" s="1"/>
      <c r="E20" s="1"/>
      <c r="F20" s="1"/>
      <c r="G20" s="204"/>
      <c r="H20" s="1"/>
      <c r="I20" s="204"/>
      <c r="J20" s="1"/>
      <c r="K20" s="1"/>
      <c r="L20" s="1"/>
      <c r="M20" s="1"/>
      <c r="N20" s="1"/>
      <c r="O20" s="1"/>
      <c r="P20" s="201">
        <f t="shared" si="14"/>
        <v>0</v>
      </c>
      <c r="Q20" s="1">
        <f t="shared" si="3"/>
        <v>0</v>
      </c>
      <c r="R20" s="1">
        <f t="shared" si="0"/>
        <v>0</v>
      </c>
      <c r="S20" s="1">
        <f t="shared" si="4"/>
        <v>0</v>
      </c>
      <c r="T20" s="1">
        <f t="shared" si="5"/>
        <v>0</v>
      </c>
      <c r="U20" s="1">
        <f t="shared" si="1"/>
        <v>0</v>
      </c>
      <c r="V20" s="1">
        <f t="shared" si="6"/>
        <v>0</v>
      </c>
      <c r="W20" s="200">
        <f t="shared" si="7"/>
        <v>0</v>
      </c>
      <c r="X20" s="5">
        <f t="shared" si="15"/>
        <v>0</v>
      </c>
      <c r="Y20" s="1">
        <f t="shared" si="16"/>
        <v>0</v>
      </c>
      <c r="Z20" s="1">
        <f t="shared" si="17"/>
        <v>0</v>
      </c>
      <c r="AA20" s="201">
        <f t="shared" si="18"/>
        <v>0</v>
      </c>
      <c r="AB20" s="5">
        <f t="shared" si="19"/>
        <v>0</v>
      </c>
      <c r="AC20" s="202" t="e">
        <f t="shared" si="20"/>
        <v>#DIV/0!</v>
      </c>
    </row>
    <row r="21" spans="1:29" ht="45" x14ac:dyDescent="0.25">
      <c r="A21" s="199" t="str">
        <f>+'PRIORIZACIÓN (2)'!B23</f>
        <v>Auditoria a la Implementación del Modelo Integrado de Planeación y Gestión MIPG</v>
      </c>
      <c r="B21" s="210" t="str">
        <f>+IF('PRIORIZACIÓN (2)'!I23&gt;0%,"YA CUENTA CON PONDERACIÓN DE RIESGOS, NO DILIGENCIAR ANALISIS OCI", "DILIGENCIE ANALISIS OCI PARA ESTA UNIDAD AUDITABLE")</f>
        <v>DILIGENCIE ANALISIS OCI PARA ESTA UNIDAD AUDITABLE</v>
      </c>
      <c r="C21" s="203"/>
      <c r="D21" s="1"/>
      <c r="E21" s="1"/>
      <c r="F21" s="1"/>
      <c r="G21" s="204"/>
      <c r="H21" s="1"/>
      <c r="I21" s="204"/>
      <c r="J21" s="1"/>
      <c r="K21" s="1"/>
      <c r="L21" s="1"/>
      <c r="M21" s="1"/>
      <c r="N21" s="1"/>
      <c r="O21" s="1"/>
      <c r="P21" s="201">
        <f t="shared" si="14"/>
        <v>0</v>
      </c>
      <c r="Q21" s="1">
        <f t="shared" si="3"/>
        <v>0</v>
      </c>
      <c r="R21" s="1">
        <f t="shared" si="0"/>
        <v>0</v>
      </c>
      <c r="S21" s="1">
        <f t="shared" si="4"/>
        <v>0</v>
      </c>
      <c r="T21" s="1">
        <f t="shared" si="5"/>
        <v>0</v>
      </c>
      <c r="U21" s="1">
        <f t="shared" si="1"/>
        <v>0</v>
      </c>
      <c r="V21" s="1">
        <f t="shared" si="6"/>
        <v>0</v>
      </c>
      <c r="W21" s="200">
        <f t="shared" si="7"/>
        <v>0</v>
      </c>
      <c r="X21" s="5">
        <f t="shared" si="15"/>
        <v>0</v>
      </c>
      <c r="Y21" s="1">
        <f t="shared" si="16"/>
        <v>0</v>
      </c>
      <c r="Z21" s="1">
        <f t="shared" si="17"/>
        <v>0</v>
      </c>
      <c r="AA21" s="201">
        <f t="shared" si="18"/>
        <v>0</v>
      </c>
      <c r="AB21" s="5">
        <f t="shared" si="19"/>
        <v>0</v>
      </c>
      <c r="AC21" s="202" t="e">
        <f t="shared" si="20"/>
        <v>#DIV/0!</v>
      </c>
    </row>
    <row r="22" spans="1:29" ht="43.5" customHeight="1" x14ac:dyDescent="0.25">
      <c r="A22" s="199" t="str">
        <f>+'PRIORIZACIÓN (2)'!B24</f>
        <v>Seguimiento implementación acciones de mejora a raíz de auditorias externas e internas</v>
      </c>
      <c r="B22" s="210" t="str">
        <f>+IF('PRIORIZACIÓN (2)'!I24&gt;0%,"YA CUENTA CON PONDERACIÓN DE RIESGOS, NO DILIGENCIAR ANALISIS OCI", "DILIGENCIE ANALISIS OCI PARA ESTA UNIDAD AUDITABLE")</f>
        <v>DILIGENCIE ANALISIS OCI PARA ESTA UNIDAD AUDITABLE</v>
      </c>
      <c r="C22" s="203"/>
      <c r="D22" s="1"/>
      <c r="E22" s="1"/>
      <c r="F22" s="1"/>
      <c r="G22" s="204"/>
      <c r="H22" s="1"/>
      <c r="I22" s="204"/>
      <c r="J22" s="1"/>
      <c r="K22" s="1"/>
      <c r="L22" s="1"/>
      <c r="M22" s="1"/>
      <c r="N22" s="1"/>
      <c r="O22" s="1"/>
      <c r="P22" s="201">
        <f t="shared" si="14"/>
        <v>0</v>
      </c>
      <c r="Q22" s="1">
        <f t="shared" si="3"/>
        <v>0</v>
      </c>
      <c r="R22" s="1">
        <f t="shared" si="0"/>
        <v>0</v>
      </c>
      <c r="S22" s="1">
        <f t="shared" si="4"/>
        <v>0</v>
      </c>
      <c r="T22" s="1">
        <f t="shared" si="5"/>
        <v>0</v>
      </c>
      <c r="U22" s="1">
        <f t="shared" si="1"/>
        <v>0</v>
      </c>
      <c r="V22" s="1">
        <f t="shared" si="6"/>
        <v>0</v>
      </c>
      <c r="W22" s="200">
        <f t="shared" si="7"/>
        <v>0</v>
      </c>
      <c r="X22" s="5">
        <f t="shared" si="15"/>
        <v>0</v>
      </c>
      <c r="Y22" s="1">
        <f t="shared" si="16"/>
        <v>0</v>
      </c>
      <c r="Z22" s="1">
        <f t="shared" si="17"/>
        <v>0</v>
      </c>
      <c r="AA22" s="201">
        <f t="shared" si="18"/>
        <v>0</v>
      </c>
      <c r="AB22" s="5">
        <f t="shared" si="19"/>
        <v>0</v>
      </c>
      <c r="AC22" s="202" t="e">
        <f t="shared" si="20"/>
        <v>#DIV/0!</v>
      </c>
    </row>
    <row r="23" spans="1:29" ht="30" x14ac:dyDescent="0.25">
      <c r="A23" s="199" t="str">
        <f>+'PRIORIZACIÓN (2)'!B25</f>
        <v>Unidad Auditable 13</v>
      </c>
      <c r="B23" s="210" t="str">
        <f>+IF('PRIORIZACIÓN (2)'!I25&gt;0%,"YA CUENTA CON PONDERACIÓN DE RIESGOS, NO DILIGENCIAR ANALISIS OCI", "DILIGENCIE ANALISIS OCI PARA ESTA UNIDAD AUDITABLE")</f>
        <v>DILIGENCIE ANALISIS OCI PARA ESTA UNIDAD AUDITABLE</v>
      </c>
      <c r="C23" s="203"/>
      <c r="D23" s="1"/>
      <c r="E23" s="1"/>
      <c r="F23" s="1"/>
      <c r="G23" s="204"/>
      <c r="H23" s="1"/>
      <c r="I23" s="204"/>
      <c r="J23" s="1"/>
      <c r="K23" s="1"/>
      <c r="L23" s="1"/>
      <c r="M23" s="1"/>
      <c r="N23" s="1"/>
      <c r="O23" s="1"/>
      <c r="P23" s="201">
        <f t="shared" si="14"/>
        <v>0</v>
      </c>
      <c r="Q23" s="1">
        <f t="shared" si="3"/>
        <v>0</v>
      </c>
      <c r="R23" s="1">
        <f t="shared" si="0"/>
        <v>0</v>
      </c>
      <c r="S23" s="1">
        <f t="shared" si="4"/>
        <v>0</v>
      </c>
      <c r="T23" s="1">
        <f t="shared" si="5"/>
        <v>0</v>
      </c>
      <c r="U23" s="1">
        <f t="shared" si="1"/>
        <v>0</v>
      </c>
      <c r="V23" s="1">
        <f t="shared" si="6"/>
        <v>0</v>
      </c>
      <c r="W23" s="200">
        <f t="shared" si="7"/>
        <v>0</v>
      </c>
      <c r="X23" s="5">
        <f t="shared" si="15"/>
        <v>0</v>
      </c>
      <c r="Y23" s="1">
        <f t="shared" si="16"/>
        <v>0</v>
      </c>
      <c r="Z23" s="1">
        <f t="shared" si="17"/>
        <v>0</v>
      </c>
      <c r="AA23" s="201">
        <f t="shared" si="18"/>
        <v>0</v>
      </c>
      <c r="AB23" s="5">
        <f t="shared" si="19"/>
        <v>0</v>
      </c>
      <c r="AC23" s="202" t="e">
        <f t="shared" si="20"/>
        <v>#DIV/0!</v>
      </c>
    </row>
    <row r="24" spans="1:29" ht="42" customHeight="1" x14ac:dyDescent="0.25">
      <c r="A24" s="199" t="str">
        <f>+'PRIORIZACIÓN (2)'!B26</f>
        <v>Unidad Auditable 14</v>
      </c>
      <c r="B24" s="210" t="str">
        <f>+IF('PRIORIZACIÓN (2)'!I26&gt;0%,"YA CUENTA CON PONDERACIÓN DE RIESGOS, NO DILIGENCIAR ANALISIS OCI", "DILIGENCIE ANALISIS OCI PARA ESTA UNIDAD AUDITABLE")</f>
        <v>DILIGENCIE ANALISIS OCI PARA ESTA UNIDAD AUDITABLE</v>
      </c>
      <c r="C24" s="203"/>
      <c r="D24" s="1"/>
      <c r="E24" s="1"/>
      <c r="F24" s="1"/>
      <c r="G24" s="204"/>
      <c r="H24" s="1"/>
      <c r="I24" s="204"/>
      <c r="J24" s="1"/>
      <c r="K24" s="1"/>
      <c r="L24" s="1"/>
      <c r="M24" s="1"/>
      <c r="N24" s="1"/>
      <c r="O24" s="1"/>
      <c r="P24" s="201">
        <f t="shared" si="14"/>
        <v>0</v>
      </c>
      <c r="Q24" s="1">
        <f t="shared" si="3"/>
        <v>0</v>
      </c>
      <c r="R24" s="1">
        <f t="shared" si="0"/>
        <v>0</v>
      </c>
      <c r="S24" s="1">
        <f t="shared" si="4"/>
        <v>0</v>
      </c>
      <c r="T24" s="1">
        <f t="shared" si="5"/>
        <v>0</v>
      </c>
      <c r="U24" s="1">
        <f t="shared" si="1"/>
        <v>0</v>
      </c>
      <c r="V24" s="1">
        <f t="shared" si="6"/>
        <v>0</v>
      </c>
      <c r="W24" s="200">
        <f t="shared" si="7"/>
        <v>0</v>
      </c>
      <c r="X24" s="5">
        <f t="shared" ref="X24:X33" si="21">COUNTIFS(Q24:W24,"E")</f>
        <v>0</v>
      </c>
      <c r="Y24" s="1">
        <f t="shared" ref="Y24:Y33" si="22">COUNTIF(Q24:W24,"A")</f>
        <v>0</v>
      </c>
      <c r="Z24" s="1">
        <f t="shared" ref="Z24:Z33" si="23">COUNTIF(Q24:W24,"M")</f>
        <v>0</v>
      </c>
      <c r="AA24" s="201">
        <f t="shared" ref="AA24:AA33" si="24">COUNTIF(Q24:W24,"B")</f>
        <v>0</v>
      </c>
      <c r="AB24" s="5">
        <f t="shared" ref="AB24:AB33" si="25">SUM(X24:AA24)</f>
        <v>0</v>
      </c>
      <c r="AC24" s="202" t="e">
        <f t="shared" ref="AC24:AC33" si="26">+IF((X24/AB24)&gt;=0.2,"Extremo",+IF(((X24/AB24)+(Y24/AB24))&gt;=0.3,"Alto",+IF(((X24/AB24)+(Y24/AB24)+(Z24/AB24))&gt;=0.4,"Moderado",+IF((X24/AB24)+(Y24/AB24)+(Z24/AB24)+(AA24/AB24)&gt;=0.5,"Bajo",""))))</f>
        <v>#DIV/0!</v>
      </c>
    </row>
    <row r="25" spans="1:29" ht="30" x14ac:dyDescent="0.25">
      <c r="A25" s="199" t="str">
        <f>+'PRIORIZACIÓN (2)'!B27</f>
        <v>Unidad Auditable 15</v>
      </c>
      <c r="B25" s="210" t="str">
        <f>+IF('PRIORIZACIÓN (2)'!I27&gt;0%,"YA CUENTA CON PONDERACIÓN DE RIESGOS, NO DILIGENCIAR ANALISIS OCI", "DILIGENCIE ANALISIS OCI PARA ESTA UNIDAD AUDITABLE")</f>
        <v>DILIGENCIE ANALISIS OCI PARA ESTA UNIDAD AUDITABLE</v>
      </c>
      <c r="C25" s="203"/>
      <c r="D25" s="1"/>
      <c r="E25" s="1"/>
      <c r="F25" s="1"/>
      <c r="G25" s="204"/>
      <c r="H25" s="1"/>
      <c r="I25" s="204"/>
      <c r="J25" s="1"/>
      <c r="K25" s="1"/>
      <c r="L25" s="1"/>
      <c r="M25" s="1"/>
      <c r="N25" s="1"/>
      <c r="O25" s="1"/>
      <c r="P25" s="201">
        <f t="shared" si="14"/>
        <v>0</v>
      </c>
      <c r="Q25" s="1">
        <f t="shared" si="3"/>
        <v>0</v>
      </c>
      <c r="R25" s="1">
        <f t="shared" si="0"/>
        <v>0</v>
      </c>
      <c r="S25" s="1">
        <f t="shared" si="4"/>
        <v>0</v>
      </c>
      <c r="T25" s="1">
        <f t="shared" si="5"/>
        <v>0</v>
      </c>
      <c r="U25" s="1">
        <f t="shared" si="1"/>
        <v>0</v>
      </c>
      <c r="V25" s="1">
        <f t="shared" si="6"/>
        <v>0</v>
      </c>
      <c r="W25" s="200">
        <f t="shared" si="7"/>
        <v>0</v>
      </c>
      <c r="X25" s="5">
        <f t="shared" si="21"/>
        <v>0</v>
      </c>
      <c r="Y25" s="1">
        <f t="shared" si="22"/>
        <v>0</v>
      </c>
      <c r="Z25" s="1">
        <f t="shared" si="23"/>
        <v>0</v>
      </c>
      <c r="AA25" s="201">
        <f t="shared" si="24"/>
        <v>0</v>
      </c>
      <c r="AB25" s="5">
        <f t="shared" si="25"/>
        <v>0</v>
      </c>
      <c r="AC25" s="202" t="e">
        <f t="shared" si="26"/>
        <v>#DIV/0!</v>
      </c>
    </row>
    <row r="26" spans="1:29" ht="42" customHeight="1" x14ac:dyDescent="0.25">
      <c r="A26" s="199" t="str">
        <f>+'PRIORIZACIÓN (2)'!B28</f>
        <v>Unidad Auditable 16</v>
      </c>
      <c r="B26" s="210" t="str">
        <f>+IF('PRIORIZACIÓN (2)'!I28&gt;0%,"YA CUENTA CON PONDERACIÓN DE RIESGOS, NO DILIGENCIAR ANALISIS OCI", "DILIGENCIE ANALISIS OCI PARA ESTA UNIDAD AUDITABLE")</f>
        <v>DILIGENCIE ANALISIS OCI PARA ESTA UNIDAD AUDITABLE</v>
      </c>
      <c r="C26" s="203"/>
      <c r="D26" s="1"/>
      <c r="E26" s="1"/>
      <c r="F26" s="1"/>
      <c r="G26" s="204"/>
      <c r="H26" s="1"/>
      <c r="I26" s="204"/>
      <c r="J26" s="1"/>
      <c r="K26" s="1"/>
      <c r="L26" s="1"/>
      <c r="M26" s="1"/>
      <c r="N26" s="1"/>
      <c r="O26" s="1"/>
      <c r="P26" s="201">
        <f t="shared" si="14"/>
        <v>0</v>
      </c>
      <c r="Q26" s="1">
        <f t="shared" si="3"/>
        <v>0</v>
      </c>
      <c r="R26" s="1">
        <f t="shared" si="0"/>
        <v>0</v>
      </c>
      <c r="S26" s="1">
        <f t="shared" si="4"/>
        <v>0</v>
      </c>
      <c r="T26" s="1">
        <f t="shared" si="5"/>
        <v>0</v>
      </c>
      <c r="U26" s="1">
        <f t="shared" si="1"/>
        <v>0</v>
      </c>
      <c r="V26" s="1">
        <f t="shared" si="6"/>
        <v>0</v>
      </c>
      <c r="W26" s="200">
        <f t="shared" si="7"/>
        <v>0</v>
      </c>
      <c r="X26" s="5">
        <f t="shared" si="21"/>
        <v>0</v>
      </c>
      <c r="Y26" s="1">
        <f t="shared" si="22"/>
        <v>0</v>
      </c>
      <c r="Z26" s="1">
        <f t="shared" si="23"/>
        <v>0</v>
      </c>
      <c r="AA26" s="201">
        <f t="shared" si="24"/>
        <v>0</v>
      </c>
      <c r="AB26" s="5">
        <f t="shared" si="25"/>
        <v>0</v>
      </c>
      <c r="AC26" s="202" t="e">
        <f t="shared" si="26"/>
        <v>#DIV/0!</v>
      </c>
    </row>
    <row r="27" spans="1:29" ht="30" x14ac:dyDescent="0.25">
      <c r="A27" s="199" t="str">
        <f>+'PRIORIZACIÓN (2)'!B29</f>
        <v>Unidad Auditable 17</v>
      </c>
      <c r="B27" s="210" t="str">
        <f>+IF('PRIORIZACIÓN (2)'!I29&gt;0%,"YA CUENTA CON PONDERACIÓN DE RIESGOS, NO DILIGENCIAR ANALISIS OCI", "DILIGENCIE ANALISIS OCI PARA ESTA UNIDAD AUDITABLE")</f>
        <v>DILIGENCIE ANALISIS OCI PARA ESTA UNIDAD AUDITABLE</v>
      </c>
      <c r="C27" s="203"/>
      <c r="D27" s="1"/>
      <c r="E27" s="1"/>
      <c r="F27" s="1"/>
      <c r="G27" s="204"/>
      <c r="H27" s="1"/>
      <c r="I27" s="204"/>
      <c r="J27" s="1"/>
      <c r="K27" s="1"/>
      <c r="L27" s="1"/>
      <c r="M27" s="1"/>
      <c r="N27" s="1"/>
      <c r="O27" s="1"/>
      <c r="P27" s="201">
        <f t="shared" si="14"/>
        <v>0</v>
      </c>
      <c r="Q27" s="1">
        <f t="shared" si="3"/>
        <v>0</v>
      </c>
      <c r="R27" s="1">
        <f t="shared" si="0"/>
        <v>0</v>
      </c>
      <c r="S27" s="1">
        <f t="shared" si="4"/>
        <v>0</v>
      </c>
      <c r="T27" s="1">
        <f t="shared" si="5"/>
        <v>0</v>
      </c>
      <c r="U27" s="1">
        <f t="shared" si="1"/>
        <v>0</v>
      </c>
      <c r="V27" s="1">
        <f t="shared" si="6"/>
        <v>0</v>
      </c>
      <c r="W27" s="200">
        <f t="shared" si="7"/>
        <v>0</v>
      </c>
      <c r="X27" s="5">
        <f t="shared" si="21"/>
        <v>0</v>
      </c>
      <c r="Y27" s="1">
        <f t="shared" si="22"/>
        <v>0</v>
      </c>
      <c r="Z27" s="1">
        <f t="shared" si="23"/>
        <v>0</v>
      </c>
      <c r="AA27" s="201">
        <f t="shared" si="24"/>
        <v>0</v>
      </c>
      <c r="AB27" s="5">
        <f t="shared" si="25"/>
        <v>0</v>
      </c>
      <c r="AC27" s="202" t="e">
        <f t="shared" si="26"/>
        <v>#DIV/0!</v>
      </c>
    </row>
    <row r="28" spans="1:29" ht="30" x14ac:dyDescent="0.25">
      <c r="A28" s="199" t="str">
        <f>+'PRIORIZACIÓN (2)'!B30</f>
        <v>Unidad Auditable 18</v>
      </c>
      <c r="B28" s="210" t="str">
        <f>+IF('PRIORIZACIÓN (2)'!I30&gt;0%,"YA CUENTA CON PONDERACIÓN DE RIESGOS, NO DILIGENCIAR ANALISIS OCI", "DILIGENCIE ANALISIS OCI PARA ESTA UNIDAD AUDITABLE")</f>
        <v>DILIGENCIE ANALISIS OCI PARA ESTA UNIDAD AUDITABLE</v>
      </c>
      <c r="C28" s="203"/>
      <c r="D28" s="1"/>
      <c r="E28" s="1"/>
      <c r="F28" s="1"/>
      <c r="G28" s="204"/>
      <c r="H28" s="1"/>
      <c r="I28" s="204"/>
      <c r="J28" s="1"/>
      <c r="K28" s="1"/>
      <c r="L28" s="1"/>
      <c r="M28" s="1"/>
      <c r="N28" s="1"/>
      <c r="O28" s="1"/>
      <c r="P28" s="201">
        <f t="shared" si="14"/>
        <v>0</v>
      </c>
      <c r="Q28" s="1">
        <f t="shared" si="3"/>
        <v>0</v>
      </c>
      <c r="R28" s="1">
        <f t="shared" si="0"/>
        <v>0</v>
      </c>
      <c r="S28" s="1">
        <f t="shared" si="4"/>
        <v>0</v>
      </c>
      <c r="T28" s="1">
        <f t="shared" si="5"/>
        <v>0</v>
      </c>
      <c r="U28" s="1">
        <f t="shared" si="1"/>
        <v>0</v>
      </c>
      <c r="V28" s="1">
        <f t="shared" si="6"/>
        <v>0</v>
      </c>
      <c r="W28" s="200">
        <f t="shared" si="7"/>
        <v>0</v>
      </c>
      <c r="X28" s="5">
        <f t="shared" si="21"/>
        <v>0</v>
      </c>
      <c r="Y28" s="1">
        <f t="shared" si="22"/>
        <v>0</v>
      </c>
      <c r="Z28" s="1">
        <f t="shared" si="23"/>
        <v>0</v>
      </c>
      <c r="AA28" s="201">
        <f t="shared" si="24"/>
        <v>0</v>
      </c>
      <c r="AB28" s="5">
        <f t="shared" si="25"/>
        <v>0</v>
      </c>
      <c r="AC28" s="202" t="e">
        <f t="shared" si="26"/>
        <v>#DIV/0!</v>
      </c>
    </row>
    <row r="29" spans="1:29" ht="30" x14ac:dyDescent="0.25">
      <c r="A29" s="199" t="str">
        <f>+'PRIORIZACIÓN (2)'!B31</f>
        <v>Unidad Auditable 19</v>
      </c>
      <c r="B29" s="210" t="str">
        <f>+IF('PRIORIZACIÓN (2)'!I31&gt;0%,"YA CUENTA CON PONDERACIÓN DE RIESGOS, NO DILIGENCIAR ANALISIS OCI", "DILIGENCIE ANALISIS OCI PARA ESTA UNIDAD AUDITABLE")</f>
        <v>DILIGENCIE ANALISIS OCI PARA ESTA UNIDAD AUDITABLE</v>
      </c>
      <c r="C29" s="203"/>
      <c r="D29" s="1"/>
      <c r="E29" s="1"/>
      <c r="F29" s="1"/>
      <c r="G29" s="204"/>
      <c r="H29" s="1"/>
      <c r="I29" s="204"/>
      <c r="J29" s="1"/>
      <c r="K29" s="1"/>
      <c r="L29" s="1"/>
      <c r="M29" s="1"/>
      <c r="N29" s="1"/>
      <c r="O29" s="1"/>
      <c r="P29" s="201">
        <f t="shared" si="14"/>
        <v>0</v>
      </c>
      <c r="Q29" s="1">
        <f t="shared" si="3"/>
        <v>0</v>
      </c>
      <c r="R29" s="1">
        <f t="shared" si="0"/>
        <v>0</v>
      </c>
      <c r="S29" s="1">
        <f t="shared" si="4"/>
        <v>0</v>
      </c>
      <c r="T29" s="1">
        <f t="shared" si="5"/>
        <v>0</v>
      </c>
      <c r="U29" s="1">
        <f t="shared" si="1"/>
        <v>0</v>
      </c>
      <c r="V29" s="1">
        <f t="shared" si="6"/>
        <v>0</v>
      </c>
      <c r="W29" s="200">
        <f t="shared" si="7"/>
        <v>0</v>
      </c>
      <c r="X29" s="5">
        <f t="shared" si="21"/>
        <v>0</v>
      </c>
      <c r="Y29" s="1">
        <f t="shared" si="22"/>
        <v>0</v>
      </c>
      <c r="Z29" s="1">
        <f t="shared" si="23"/>
        <v>0</v>
      </c>
      <c r="AA29" s="201">
        <f t="shared" si="24"/>
        <v>0</v>
      </c>
      <c r="AB29" s="5">
        <f t="shared" si="25"/>
        <v>0</v>
      </c>
      <c r="AC29" s="202" t="e">
        <f t="shared" si="26"/>
        <v>#DIV/0!</v>
      </c>
    </row>
    <row r="30" spans="1:29" ht="30" x14ac:dyDescent="0.25">
      <c r="A30" s="199" t="str">
        <f>+'PRIORIZACIÓN (2)'!B32</f>
        <v>Unidad Auditable 20</v>
      </c>
      <c r="B30" s="210" t="str">
        <f>+IF('PRIORIZACIÓN (2)'!I32&gt;0%,"YA CUENTA CON PONDERACIÓN DE RIESGOS, NO DILIGENCIAR ANALISIS OCI", "DILIGENCIE ANALISIS OCI PARA ESTA UNIDAD AUDITABLE")</f>
        <v>DILIGENCIE ANALISIS OCI PARA ESTA UNIDAD AUDITABLE</v>
      </c>
      <c r="C30" s="203"/>
      <c r="D30" s="1">
        <f t="shared" ref="D30:D73" si="27">IF($C30="EXTREMA","E",IF($C30="ALTA","A",IF($C30="MEDIA","M",IF($C30="BAJA","B",0))))</f>
        <v>0</v>
      </c>
      <c r="E30" s="1"/>
      <c r="F30" s="1">
        <f t="shared" ref="F30:F35" si="28">IF($E30="3 días","E",IF($E30="2 días","A",IF($E30="1 días","M",IF($E30="Varias horas","B",0))))</f>
        <v>0</v>
      </c>
      <c r="G30" s="204"/>
      <c r="H30" s="1">
        <f t="shared" ref="H30:H73" si="29">IF($G30="EXTREMA","E",IF($G30="ALTA","A",IF($G30="MEDIA","M",IF($G30="BAJA","B",0))))</f>
        <v>0</v>
      </c>
      <c r="I30" s="204"/>
      <c r="J30" s="1">
        <f t="shared" ref="J30:J73" si="30">IF($I30="EXTREMA","E",IF($I30="ALTA","A",IF($I30="MEDIA","M",IF($I30="BAJA","B",0))))</f>
        <v>0</v>
      </c>
      <c r="K30" s="1"/>
      <c r="L30" s="1">
        <f t="shared" ref="L30:L35" si="31">IF($K30="Hechos de Corrupción","E",IF($K30="Incumplimiento de servicios","A",IF($K30="Retrasos en los servicios","M",IF($K30="Quejas por incumplimientos o retrasos","B",0))))</f>
        <v>0</v>
      </c>
      <c r="M30" s="1"/>
      <c r="N30" s="1">
        <f t="shared" ref="N30:N73" si="32">IF($M30="EXTREMA","E",IF($M30="ALTA","A",IF($M30="MEDIA","M",IF($M30="BAJA","B",0))))</f>
        <v>0</v>
      </c>
      <c r="O30" s="1"/>
      <c r="P30" s="201">
        <f t="shared" si="14"/>
        <v>0</v>
      </c>
      <c r="Q30" s="1">
        <f t="shared" si="3"/>
        <v>0</v>
      </c>
      <c r="R30" s="1">
        <f t="shared" si="0"/>
        <v>0</v>
      </c>
      <c r="S30" s="1">
        <f t="shared" si="4"/>
        <v>0</v>
      </c>
      <c r="T30" s="1">
        <f t="shared" si="5"/>
        <v>0</v>
      </c>
      <c r="U30" s="1">
        <f t="shared" si="1"/>
        <v>0</v>
      </c>
      <c r="V30" s="1">
        <f t="shared" si="6"/>
        <v>0</v>
      </c>
      <c r="W30" s="200">
        <f t="shared" si="7"/>
        <v>0</v>
      </c>
      <c r="X30" s="5">
        <f t="shared" si="21"/>
        <v>0</v>
      </c>
      <c r="Y30" s="1">
        <f t="shared" si="22"/>
        <v>0</v>
      </c>
      <c r="Z30" s="1">
        <f t="shared" si="23"/>
        <v>0</v>
      </c>
      <c r="AA30" s="201">
        <f t="shared" si="24"/>
        <v>0</v>
      </c>
      <c r="AB30" s="5">
        <f t="shared" si="25"/>
        <v>0</v>
      </c>
      <c r="AC30" s="202" t="e">
        <f t="shared" si="26"/>
        <v>#DIV/0!</v>
      </c>
    </row>
    <row r="31" spans="1:29" ht="30" x14ac:dyDescent="0.25">
      <c r="A31" s="199" t="str">
        <f>+'PRIORIZACIÓN (2)'!B33</f>
        <v>Unidad Auditable 21</v>
      </c>
      <c r="B31" s="210" t="str">
        <f>+IF('PRIORIZACIÓN (2)'!I33&gt;0%,"YA CUENTA CON PONDERACIÓN DE RIESGOS, NO DILIGENCIAR ANALISIS OCI", "DILIGENCIE ANALISIS OCI PARA ESTA UNIDAD AUDITABLE")</f>
        <v>DILIGENCIE ANALISIS OCI PARA ESTA UNIDAD AUDITABLE</v>
      </c>
      <c r="C31" s="203"/>
      <c r="D31" s="1">
        <f t="shared" si="27"/>
        <v>0</v>
      </c>
      <c r="E31" s="1"/>
      <c r="F31" s="1">
        <f t="shared" si="28"/>
        <v>0</v>
      </c>
      <c r="G31" s="204"/>
      <c r="H31" s="1">
        <f t="shared" si="29"/>
        <v>0</v>
      </c>
      <c r="I31" s="204"/>
      <c r="J31" s="1">
        <f t="shared" si="30"/>
        <v>0</v>
      </c>
      <c r="K31" s="1"/>
      <c r="L31" s="1">
        <f t="shared" si="31"/>
        <v>0</v>
      </c>
      <c r="M31" s="1"/>
      <c r="N31" s="1">
        <f t="shared" si="32"/>
        <v>0</v>
      </c>
      <c r="O31" s="1"/>
      <c r="P31" s="201">
        <f t="shared" si="14"/>
        <v>0</v>
      </c>
      <c r="Q31" s="1">
        <f t="shared" si="3"/>
        <v>0</v>
      </c>
      <c r="R31" s="1">
        <f t="shared" si="0"/>
        <v>0</v>
      </c>
      <c r="S31" s="1">
        <f t="shared" si="4"/>
        <v>0</v>
      </c>
      <c r="T31" s="1">
        <f t="shared" si="5"/>
        <v>0</v>
      </c>
      <c r="U31" s="1">
        <f t="shared" si="1"/>
        <v>0</v>
      </c>
      <c r="V31" s="1">
        <f t="shared" si="6"/>
        <v>0</v>
      </c>
      <c r="W31" s="200">
        <f t="shared" si="7"/>
        <v>0</v>
      </c>
      <c r="X31" s="5">
        <f t="shared" si="21"/>
        <v>0</v>
      </c>
      <c r="Y31" s="1">
        <f t="shared" si="22"/>
        <v>0</v>
      </c>
      <c r="Z31" s="1">
        <f t="shared" si="23"/>
        <v>0</v>
      </c>
      <c r="AA31" s="201">
        <f t="shared" si="24"/>
        <v>0</v>
      </c>
      <c r="AB31" s="5">
        <f t="shared" si="25"/>
        <v>0</v>
      </c>
      <c r="AC31" s="202" t="e">
        <f t="shared" si="26"/>
        <v>#DIV/0!</v>
      </c>
    </row>
    <row r="32" spans="1:29" ht="30" x14ac:dyDescent="0.25">
      <c r="A32" s="199" t="str">
        <f>+'PRIORIZACIÓN (2)'!B34</f>
        <v>Unidad Auditable 22</v>
      </c>
      <c r="B32" s="210" t="str">
        <f>+IF('PRIORIZACIÓN (2)'!I34&gt;0%,"YA CUENTA CON PONDERACIÓN DE RIESGOS, NO DILIGENCIAR ANALISIS OCI", "DILIGENCIE ANALISIS OCI PARA ESTA UNIDAD AUDITABLE")</f>
        <v>DILIGENCIE ANALISIS OCI PARA ESTA UNIDAD AUDITABLE</v>
      </c>
      <c r="C32" s="203"/>
      <c r="D32" s="1">
        <f t="shared" si="27"/>
        <v>0</v>
      </c>
      <c r="E32" s="1"/>
      <c r="F32" s="1">
        <f t="shared" si="28"/>
        <v>0</v>
      </c>
      <c r="G32" s="204"/>
      <c r="H32" s="1">
        <f t="shared" si="29"/>
        <v>0</v>
      </c>
      <c r="I32" s="204"/>
      <c r="J32" s="1">
        <f t="shared" si="30"/>
        <v>0</v>
      </c>
      <c r="K32" s="1"/>
      <c r="L32" s="1">
        <f t="shared" si="31"/>
        <v>0</v>
      </c>
      <c r="M32" s="1"/>
      <c r="N32" s="1">
        <f t="shared" si="32"/>
        <v>0</v>
      </c>
      <c r="O32" s="1"/>
      <c r="P32" s="201">
        <f t="shared" si="14"/>
        <v>0</v>
      </c>
      <c r="Q32" s="1">
        <f t="shared" si="3"/>
        <v>0</v>
      </c>
      <c r="R32" s="1">
        <f t="shared" si="0"/>
        <v>0</v>
      </c>
      <c r="S32" s="1">
        <f t="shared" si="4"/>
        <v>0</v>
      </c>
      <c r="T32" s="1">
        <f t="shared" si="5"/>
        <v>0</v>
      </c>
      <c r="U32" s="1">
        <f t="shared" si="1"/>
        <v>0</v>
      </c>
      <c r="V32" s="1">
        <f t="shared" si="6"/>
        <v>0</v>
      </c>
      <c r="W32" s="200">
        <f t="shared" si="7"/>
        <v>0</v>
      </c>
      <c r="X32" s="5">
        <f t="shared" si="21"/>
        <v>0</v>
      </c>
      <c r="Y32" s="1">
        <f t="shared" si="22"/>
        <v>0</v>
      </c>
      <c r="Z32" s="1">
        <f t="shared" si="23"/>
        <v>0</v>
      </c>
      <c r="AA32" s="201">
        <f t="shared" si="24"/>
        <v>0</v>
      </c>
      <c r="AB32" s="5">
        <f t="shared" si="25"/>
        <v>0</v>
      </c>
      <c r="AC32" s="202" t="e">
        <f t="shared" si="26"/>
        <v>#DIV/0!</v>
      </c>
    </row>
    <row r="33" spans="1:29" ht="30" x14ac:dyDescent="0.25">
      <c r="A33" s="199" t="str">
        <f>+'PRIORIZACIÓN (2)'!B35</f>
        <v>Unidad Auditable 23</v>
      </c>
      <c r="B33" s="210" t="str">
        <f>+IF('PRIORIZACIÓN (2)'!I35&gt;0%,"YA CUENTA CON PONDERACIÓN DE RIESGOS, NO DILIGENCIAR ANALISIS OCI", "DILIGENCIE ANALISIS OCI PARA ESTA UNIDAD AUDITABLE")</f>
        <v>DILIGENCIE ANALISIS OCI PARA ESTA UNIDAD AUDITABLE</v>
      </c>
      <c r="C33" s="203"/>
      <c r="D33" s="1">
        <f t="shared" si="27"/>
        <v>0</v>
      </c>
      <c r="E33" s="1"/>
      <c r="F33" s="1">
        <f t="shared" si="28"/>
        <v>0</v>
      </c>
      <c r="G33" s="204"/>
      <c r="H33" s="1">
        <f t="shared" si="29"/>
        <v>0</v>
      </c>
      <c r="I33" s="204"/>
      <c r="J33" s="1">
        <f t="shared" si="30"/>
        <v>0</v>
      </c>
      <c r="K33" s="1"/>
      <c r="L33" s="1">
        <f t="shared" si="31"/>
        <v>0</v>
      </c>
      <c r="M33" s="1"/>
      <c r="N33" s="1">
        <f t="shared" si="32"/>
        <v>0</v>
      </c>
      <c r="O33" s="1"/>
      <c r="P33" s="201">
        <f t="shared" si="14"/>
        <v>0</v>
      </c>
      <c r="Q33" s="1">
        <f t="shared" si="3"/>
        <v>0</v>
      </c>
      <c r="R33" s="1">
        <f t="shared" si="0"/>
        <v>0</v>
      </c>
      <c r="S33" s="1">
        <f t="shared" si="4"/>
        <v>0</v>
      </c>
      <c r="T33" s="1">
        <f t="shared" si="5"/>
        <v>0</v>
      </c>
      <c r="U33" s="1">
        <f t="shared" si="1"/>
        <v>0</v>
      </c>
      <c r="V33" s="1">
        <f t="shared" si="6"/>
        <v>0</v>
      </c>
      <c r="W33" s="200">
        <f t="shared" si="7"/>
        <v>0</v>
      </c>
      <c r="X33" s="5">
        <f t="shared" si="21"/>
        <v>0</v>
      </c>
      <c r="Y33" s="1">
        <f t="shared" si="22"/>
        <v>0</v>
      </c>
      <c r="Z33" s="1">
        <f t="shared" si="23"/>
        <v>0</v>
      </c>
      <c r="AA33" s="201">
        <f t="shared" si="24"/>
        <v>0</v>
      </c>
      <c r="AB33" s="5">
        <f t="shared" si="25"/>
        <v>0</v>
      </c>
      <c r="AC33" s="202" t="e">
        <f t="shared" si="26"/>
        <v>#DIV/0!</v>
      </c>
    </row>
    <row r="34" spans="1:29" ht="30" x14ac:dyDescent="0.25">
      <c r="A34" s="199" t="str">
        <f>+'PRIORIZACIÓN (2)'!B36</f>
        <v>Unidad Auditable 24</v>
      </c>
      <c r="B34" s="210" t="str">
        <f>+IF('PRIORIZACIÓN (2)'!I36&gt;0%,"YA CUENTA CON PONDERACIÓN DE RIESGOS, NO DILIGENCIAR ANALISIS OCI", "DILIGENCIE ANALISIS OCI PARA ESTA UNIDAD AUDITABLE")</f>
        <v>DILIGENCIE ANALISIS OCI PARA ESTA UNIDAD AUDITABLE</v>
      </c>
      <c r="C34" s="203"/>
      <c r="D34" s="1">
        <f t="shared" si="27"/>
        <v>0</v>
      </c>
      <c r="E34" s="1"/>
      <c r="F34" s="1">
        <f t="shared" si="28"/>
        <v>0</v>
      </c>
      <c r="G34" s="204"/>
      <c r="H34" s="1">
        <f t="shared" si="29"/>
        <v>0</v>
      </c>
      <c r="I34" s="204"/>
      <c r="J34" s="1">
        <f t="shared" si="30"/>
        <v>0</v>
      </c>
      <c r="K34" s="1"/>
      <c r="L34" s="1">
        <f t="shared" si="31"/>
        <v>0</v>
      </c>
      <c r="M34" s="1"/>
      <c r="N34" s="1">
        <f t="shared" si="32"/>
        <v>0</v>
      </c>
      <c r="O34" s="1"/>
      <c r="P34" s="201">
        <f t="shared" si="14"/>
        <v>0</v>
      </c>
      <c r="Q34" s="1">
        <f t="shared" si="3"/>
        <v>0</v>
      </c>
      <c r="R34" s="1">
        <f t="shared" si="0"/>
        <v>0</v>
      </c>
      <c r="S34" s="1">
        <f t="shared" si="4"/>
        <v>0</v>
      </c>
      <c r="T34" s="1">
        <f t="shared" si="5"/>
        <v>0</v>
      </c>
      <c r="U34" s="1">
        <f t="shared" si="1"/>
        <v>0</v>
      </c>
      <c r="V34" s="1">
        <f t="shared" si="6"/>
        <v>0</v>
      </c>
      <c r="W34" s="200">
        <f t="shared" si="7"/>
        <v>0</v>
      </c>
      <c r="X34" s="5">
        <f>COUNTIFS(Q34:W34,"E")</f>
        <v>0</v>
      </c>
      <c r="Y34" s="1">
        <f>COUNTIF(Q34:W34,"A")</f>
        <v>0</v>
      </c>
      <c r="Z34" s="1">
        <f>COUNTIF(Q34:W34,"M")</f>
        <v>0</v>
      </c>
      <c r="AA34" s="201">
        <f>COUNTIF(Q34:W34,"B")</f>
        <v>0</v>
      </c>
      <c r="AB34" s="5">
        <f>SUM(X34:AA34)</f>
        <v>0</v>
      </c>
      <c r="AC34" s="202" t="e">
        <f>+IF((X34/AB34)&gt;=0.2,"Extremo",+IF(((X34/AB34)+(Y34/AB34))&gt;=0.3,"Alto",+IF(((X34/AB34)+(Y34/AB34)+(Z34/AB34))&gt;=0.4,"Moderado",+IF((X34/AB34)+(Y34/AB34)+(Z34/AB34)+(AA34/AB34)&gt;=0.5,"Bajo",""))))</f>
        <v>#DIV/0!</v>
      </c>
    </row>
    <row r="35" spans="1:29" ht="30" x14ac:dyDescent="0.25">
      <c r="A35" s="199" t="str">
        <f>+'PRIORIZACIÓN (2)'!B37</f>
        <v>Unidad Auditable 25</v>
      </c>
      <c r="B35" s="210" t="str">
        <f>+IF('PRIORIZACIÓN (2)'!I37&gt;0%,"YA CUENTA CON PONDERACIÓN DE RIESGOS, NO DILIGENCIAR ANALISIS OCI", "DILIGENCIE ANALISIS OCI PARA ESTA UNIDAD AUDITABLE")</f>
        <v>DILIGENCIE ANALISIS OCI PARA ESTA UNIDAD AUDITABLE</v>
      </c>
      <c r="C35" s="203"/>
      <c r="D35" s="1">
        <f t="shared" si="27"/>
        <v>0</v>
      </c>
      <c r="E35" s="1"/>
      <c r="F35" s="1">
        <f t="shared" si="28"/>
        <v>0</v>
      </c>
      <c r="G35" s="204"/>
      <c r="H35" s="1">
        <f t="shared" si="29"/>
        <v>0</v>
      </c>
      <c r="I35" s="204"/>
      <c r="J35" s="1">
        <f t="shared" si="30"/>
        <v>0</v>
      </c>
      <c r="K35" s="1"/>
      <c r="L35" s="1">
        <f t="shared" si="31"/>
        <v>0</v>
      </c>
      <c r="M35" s="1"/>
      <c r="N35" s="1">
        <f t="shared" si="32"/>
        <v>0</v>
      </c>
      <c r="O35" s="1"/>
      <c r="P35" s="201">
        <f t="shared" si="14"/>
        <v>0</v>
      </c>
      <c r="Q35" s="1">
        <f t="shared" si="3"/>
        <v>0</v>
      </c>
      <c r="R35" s="1">
        <f t="shared" si="0"/>
        <v>0</v>
      </c>
      <c r="S35" s="1">
        <f t="shared" si="4"/>
        <v>0</v>
      </c>
      <c r="T35" s="1">
        <f t="shared" si="5"/>
        <v>0</v>
      </c>
      <c r="U35" s="1">
        <f t="shared" si="1"/>
        <v>0</v>
      </c>
      <c r="V35" s="1">
        <f t="shared" si="6"/>
        <v>0</v>
      </c>
      <c r="W35" s="200">
        <f t="shared" si="7"/>
        <v>0</v>
      </c>
      <c r="X35" s="5">
        <f>COUNTIFS(Q35:W35,"E")</f>
        <v>0</v>
      </c>
      <c r="Y35" s="1">
        <f>COUNTIF(Q35:W35,"A")</f>
        <v>0</v>
      </c>
      <c r="Z35" s="1">
        <f>COUNTIF(Q35:W35,"M")</f>
        <v>0</v>
      </c>
      <c r="AA35" s="201">
        <f>COUNTIF(Q35:W35,"B")</f>
        <v>0</v>
      </c>
      <c r="AB35" s="5">
        <f>SUM(X35:AA35)</f>
        <v>0</v>
      </c>
      <c r="AC35" s="202" t="e">
        <f>+IF((X35/AB35)&gt;=0.2,"Extremo",+IF(((X35/AB35)+(Y35/AB35))&gt;=0.3,"Alto",+IF(((X35/AB35)+(Y35/AB35)+(Z35/AB35))&gt;=0.4,"Moderado",+IF((X35/AB35)+(Y35/AB35)+(Z35/AB35)+(AA35/AB35)&gt;=0.5,"Bajo",""))))</f>
        <v>#DIV/0!</v>
      </c>
    </row>
    <row r="36" spans="1:29" ht="30" x14ac:dyDescent="0.25">
      <c r="A36" s="199" t="str">
        <f>+'PRIORIZACIÓN (2)'!B38</f>
        <v>Unidad Auditable 26</v>
      </c>
      <c r="B36" s="210" t="str">
        <f>+IF('PRIORIZACIÓN (2)'!I38&gt;0%,"YA CUENTA CON PONDERACIÓN DE RIESGOS, NO DILIGENCIAR ANALISIS OCI", "DILIGENCIE ANALISIS OCI PARA ESTA UNIDAD AUDITABLE")</f>
        <v>DILIGENCIE ANALISIS OCI PARA ESTA UNIDAD AUDITABLE</v>
      </c>
      <c r="C36" s="203"/>
      <c r="D36" s="1">
        <f t="shared" si="27"/>
        <v>0</v>
      </c>
      <c r="E36" s="1"/>
      <c r="F36" s="1">
        <f t="shared" ref="F36:F88" si="33">IF($E36="3 días","E",IF($E36="2 días","A",IF($E36="1 días","M",IF($E36="Varias horas","B",0))))</f>
        <v>0</v>
      </c>
      <c r="G36" s="204"/>
      <c r="H36" s="1">
        <f t="shared" si="29"/>
        <v>0</v>
      </c>
      <c r="I36" s="204"/>
      <c r="J36" s="1">
        <f t="shared" si="30"/>
        <v>0</v>
      </c>
      <c r="K36" s="1"/>
      <c r="L36" s="1">
        <f t="shared" ref="L36:L88" si="34">IF($K36="Hechos de Corrupción","E",IF($K36="Incumplimiento de servicios","A",IF($K36="Retrasos en los servicios","M",IF($K36="Quejas por incumplimientos o retrasos","B",0))))</f>
        <v>0</v>
      </c>
      <c r="M36" s="1"/>
      <c r="N36" s="1">
        <f t="shared" si="32"/>
        <v>0</v>
      </c>
      <c r="O36" s="1"/>
      <c r="P36" s="201">
        <f t="shared" ref="P36:P88" si="35">IF($O36="Critica no recuperable","E",IF($O36="Critica con recuperación parcial","A",IF($O36="Falta de oportunidad para atención usuarios","M",IF($O36="Falta de oportunidad para gestión de los procesos","B",0))))</f>
        <v>0</v>
      </c>
      <c r="Q36" s="1">
        <f t="shared" si="3"/>
        <v>0</v>
      </c>
      <c r="R36" s="1">
        <f t="shared" si="0"/>
        <v>0</v>
      </c>
      <c r="S36" s="1">
        <f t="shared" si="4"/>
        <v>0</v>
      </c>
      <c r="T36" s="1">
        <f t="shared" si="5"/>
        <v>0</v>
      </c>
      <c r="U36" s="1">
        <f t="shared" si="1"/>
        <v>0</v>
      </c>
      <c r="V36" s="1">
        <f t="shared" si="6"/>
        <v>0</v>
      </c>
      <c r="W36" s="200">
        <f t="shared" si="7"/>
        <v>0</v>
      </c>
      <c r="X36" s="5">
        <f t="shared" ref="X36:X43" si="36">COUNTIFS(Q36:W36,"E")</f>
        <v>0</v>
      </c>
      <c r="Y36" s="1">
        <f t="shared" ref="Y36:Y43" si="37">COUNTIF(Q36:W36,"A")</f>
        <v>0</v>
      </c>
      <c r="Z36" s="1">
        <f t="shared" ref="Z36:Z43" si="38">COUNTIF(Q36:W36,"M")</f>
        <v>0</v>
      </c>
      <c r="AA36" s="201">
        <f t="shared" ref="AA36:AA43" si="39">COUNTIF(Q36:W36,"B")</f>
        <v>0</v>
      </c>
      <c r="AB36" s="5">
        <f t="shared" ref="AB36:AB43" si="40">SUM(X36:AA36)</f>
        <v>0</v>
      </c>
      <c r="AC36" s="202" t="e">
        <f t="shared" ref="AC36:AC43" si="41">+IF((X36/AB36)&gt;=0.2,"Extremo",+IF(((X36/AB36)+(Y36/AB36))&gt;=0.3,"Alto",+IF(((X36/AB36)+(Y36/AB36)+(Z36/AB36))&gt;=0.4,"Moderado",+IF((X36/AB36)+(Y36/AB36)+(Z36/AB36)+(AA36/AB36)&gt;=0.5,"Bajo",""))))</f>
        <v>#DIV/0!</v>
      </c>
    </row>
    <row r="37" spans="1:29" ht="30" x14ac:dyDescent="0.25">
      <c r="A37" s="199" t="str">
        <f>+'PRIORIZACIÓN (2)'!B39</f>
        <v>Unidad Auditable 27</v>
      </c>
      <c r="B37" s="210" t="str">
        <f>+IF('PRIORIZACIÓN (2)'!I39&gt;0%,"YA CUENTA CON PONDERACIÓN DE RIESGOS, NO DILIGENCIAR ANALISIS OCI", "DILIGENCIE ANALISIS OCI PARA ESTA UNIDAD AUDITABLE")</f>
        <v>DILIGENCIE ANALISIS OCI PARA ESTA UNIDAD AUDITABLE</v>
      </c>
      <c r="C37" s="203"/>
      <c r="D37" s="1">
        <f t="shared" si="27"/>
        <v>0</v>
      </c>
      <c r="E37" s="1"/>
      <c r="F37" s="1">
        <f t="shared" si="33"/>
        <v>0</v>
      </c>
      <c r="G37" s="204"/>
      <c r="H37" s="1">
        <f t="shared" si="29"/>
        <v>0</v>
      </c>
      <c r="I37" s="204"/>
      <c r="J37" s="1">
        <f t="shared" si="30"/>
        <v>0</v>
      </c>
      <c r="K37" s="1"/>
      <c r="L37" s="1">
        <f t="shared" si="34"/>
        <v>0</v>
      </c>
      <c r="M37" s="1"/>
      <c r="N37" s="1">
        <f t="shared" si="32"/>
        <v>0</v>
      </c>
      <c r="O37" s="1"/>
      <c r="P37" s="201">
        <f t="shared" si="35"/>
        <v>0</v>
      </c>
      <c r="Q37" s="1">
        <f t="shared" si="3"/>
        <v>0</v>
      </c>
      <c r="R37" s="1">
        <f t="shared" si="0"/>
        <v>0</v>
      </c>
      <c r="S37" s="1">
        <f t="shared" si="4"/>
        <v>0</v>
      </c>
      <c r="T37" s="1">
        <f t="shared" si="5"/>
        <v>0</v>
      </c>
      <c r="U37" s="1">
        <f t="shared" si="1"/>
        <v>0</v>
      </c>
      <c r="V37" s="1">
        <f t="shared" si="6"/>
        <v>0</v>
      </c>
      <c r="W37" s="200">
        <f t="shared" si="7"/>
        <v>0</v>
      </c>
      <c r="X37" s="5">
        <f t="shared" si="36"/>
        <v>0</v>
      </c>
      <c r="Y37" s="1">
        <f t="shared" si="37"/>
        <v>0</v>
      </c>
      <c r="Z37" s="1">
        <f t="shared" si="38"/>
        <v>0</v>
      </c>
      <c r="AA37" s="201">
        <f t="shared" si="39"/>
        <v>0</v>
      </c>
      <c r="AB37" s="5">
        <f t="shared" si="40"/>
        <v>0</v>
      </c>
      <c r="AC37" s="202" t="e">
        <f t="shared" si="41"/>
        <v>#DIV/0!</v>
      </c>
    </row>
    <row r="38" spans="1:29" ht="30" x14ac:dyDescent="0.25">
      <c r="A38" s="199" t="str">
        <f>+'PRIORIZACIÓN (2)'!B40</f>
        <v>Unidad Auditable 28</v>
      </c>
      <c r="B38" s="210" t="str">
        <f>+IF('PRIORIZACIÓN (2)'!I40&gt;0%,"YA CUENTA CON PONDERACIÓN DE RIESGOS, NO DILIGENCIAR ANALISIS OCI", "DILIGENCIE ANALISIS OCI PARA ESTA UNIDAD AUDITABLE")</f>
        <v>DILIGENCIE ANALISIS OCI PARA ESTA UNIDAD AUDITABLE</v>
      </c>
      <c r="C38" s="203"/>
      <c r="D38" s="1">
        <f t="shared" si="27"/>
        <v>0</v>
      </c>
      <c r="E38" s="1"/>
      <c r="F38" s="1">
        <f t="shared" si="33"/>
        <v>0</v>
      </c>
      <c r="G38" s="204"/>
      <c r="H38" s="1">
        <f t="shared" si="29"/>
        <v>0</v>
      </c>
      <c r="I38" s="204"/>
      <c r="J38" s="1">
        <f t="shared" si="30"/>
        <v>0</v>
      </c>
      <c r="K38" s="1"/>
      <c r="L38" s="1">
        <f t="shared" si="34"/>
        <v>0</v>
      </c>
      <c r="M38" s="1"/>
      <c r="N38" s="1">
        <f t="shared" si="32"/>
        <v>0</v>
      </c>
      <c r="O38" s="1"/>
      <c r="P38" s="201">
        <f t="shared" si="35"/>
        <v>0</v>
      </c>
      <c r="Q38" s="1">
        <f t="shared" si="3"/>
        <v>0</v>
      </c>
      <c r="R38" s="1">
        <f t="shared" si="0"/>
        <v>0</v>
      </c>
      <c r="S38" s="1">
        <f t="shared" si="4"/>
        <v>0</v>
      </c>
      <c r="T38" s="1">
        <f t="shared" si="5"/>
        <v>0</v>
      </c>
      <c r="U38" s="1">
        <f t="shared" si="1"/>
        <v>0</v>
      </c>
      <c r="V38" s="1">
        <f t="shared" si="6"/>
        <v>0</v>
      </c>
      <c r="W38" s="200">
        <f t="shared" si="7"/>
        <v>0</v>
      </c>
      <c r="X38" s="5">
        <f t="shared" si="36"/>
        <v>0</v>
      </c>
      <c r="Y38" s="1">
        <f t="shared" si="37"/>
        <v>0</v>
      </c>
      <c r="Z38" s="1">
        <f t="shared" si="38"/>
        <v>0</v>
      </c>
      <c r="AA38" s="201">
        <f t="shared" si="39"/>
        <v>0</v>
      </c>
      <c r="AB38" s="5">
        <f t="shared" si="40"/>
        <v>0</v>
      </c>
      <c r="AC38" s="202" t="e">
        <f t="shared" si="41"/>
        <v>#DIV/0!</v>
      </c>
    </row>
    <row r="39" spans="1:29" ht="30" x14ac:dyDescent="0.25">
      <c r="A39" s="199" t="str">
        <f>+'PRIORIZACIÓN (2)'!B41</f>
        <v>Unidad Auditable 29</v>
      </c>
      <c r="B39" s="210" t="str">
        <f>+IF('PRIORIZACIÓN (2)'!I41&gt;0%,"YA CUENTA CON PONDERACIÓN DE RIESGOS, NO DILIGENCIAR ANALISIS OCI", "DILIGENCIE ANALISIS OCI PARA ESTA UNIDAD AUDITABLE")</f>
        <v>DILIGENCIE ANALISIS OCI PARA ESTA UNIDAD AUDITABLE</v>
      </c>
      <c r="C39" s="203"/>
      <c r="D39" s="1">
        <f t="shared" si="27"/>
        <v>0</v>
      </c>
      <c r="E39" s="1"/>
      <c r="F39" s="1">
        <f t="shared" si="33"/>
        <v>0</v>
      </c>
      <c r="G39" s="204"/>
      <c r="H39" s="1">
        <f t="shared" si="29"/>
        <v>0</v>
      </c>
      <c r="I39" s="204"/>
      <c r="J39" s="1">
        <f t="shared" si="30"/>
        <v>0</v>
      </c>
      <c r="K39" s="1"/>
      <c r="L39" s="1">
        <f t="shared" si="34"/>
        <v>0</v>
      </c>
      <c r="M39" s="1"/>
      <c r="N39" s="1">
        <f t="shared" si="32"/>
        <v>0</v>
      </c>
      <c r="O39" s="1"/>
      <c r="P39" s="201">
        <f t="shared" si="35"/>
        <v>0</v>
      </c>
      <c r="Q39" s="1">
        <f t="shared" si="3"/>
        <v>0</v>
      </c>
      <c r="R39" s="1">
        <f t="shared" si="0"/>
        <v>0</v>
      </c>
      <c r="S39" s="1">
        <f t="shared" si="4"/>
        <v>0</v>
      </c>
      <c r="T39" s="1">
        <f t="shared" si="5"/>
        <v>0</v>
      </c>
      <c r="U39" s="1">
        <f t="shared" si="1"/>
        <v>0</v>
      </c>
      <c r="V39" s="1">
        <f t="shared" si="6"/>
        <v>0</v>
      </c>
      <c r="W39" s="200">
        <f t="shared" si="7"/>
        <v>0</v>
      </c>
      <c r="X39" s="5">
        <f t="shared" si="36"/>
        <v>0</v>
      </c>
      <c r="Y39" s="1">
        <f t="shared" si="37"/>
        <v>0</v>
      </c>
      <c r="Z39" s="1">
        <f t="shared" si="38"/>
        <v>0</v>
      </c>
      <c r="AA39" s="201">
        <f t="shared" si="39"/>
        <v>0</v>
      </c>
      <c r="AB39" s="5">
        <f t="shared" si="40"/>
        <v>0</v>
      </c>
      <c r="AC39" s="202" t="e">
        <f t="shared" si="41"/>
        <v>#DIV/0!</v>
      </c>
    </row>
    <row r="40" spans="1:29" ht="30" x14ac:dyDescent="0.25">
      <c r="A40" s="199" t="str">
        <f>+'PRIORIZACIÓN (2)'!B42</f>
        <v>Unidad Auditable 30</v>
      </c>
      <c r="B40" s="210" t="str">
        <f>+IF('PRIORIZACIÓN (2)'!I42&gt;0%,"YA CUENTA CON PONDERACIÓN DE RIESGOS, NO DILIGENCIAR ANALISIS OCI", "DILIGENCIE ANALISIS OCI PARA ESTA UNIDAD AUDITABLE")</f>
        <v>DILIGENCIE ANALISIS OCI PARA ESTA UNIDAD AUDITABLE</v>
      </c>
      <c r="C40" s="203"/>
      <c r="D40" s="1">
        <f t="shared" si="27"/>
        <v>0</v>
      </c>
      <c r="E40" s="1"/>
      <c r="F40" s="1">
        <f t="shared" si="33"/>
        <v>0</v>
      </c>
      <c r="G40" s="204"/>
      <c r="H40" s="1">
        <f t="shared" si="29"/>
        <v>0</v>
      </c>
      <c r="I40" s="204"/>
      <c r="J40" s="1">
        <f t="shared" si="30"/>
        <v>0</v>
      </c>
      <c r="K40" s="1"/>
      <c r="L40" s="1">
        <f t="shared" si="34"/>
        <v>0</v>
      </c>
      <c r="M40" s="1"/>
      <c r="N40" s="1">
        <f t="shared" si="32"/>
        <v>0</v>
      </c>
      <c r="O40" s="1"/>
      <c r="P40" s="201">
        <f t="shared" si="35"/>
        <v>0</v>
      </c>
      <c r="Q40" s="1">
        <f t="shared" si="3"/>
        <v>0</v>
      </c>
      <c r="R40" s="1">
        <f t="shared" si="0"/>
        <v>0</v>
      </c>
      <c r="S40" s="1">
        <f t="shared" si="4"/>
        <v>0</v>
      </c>
      <c r="T40" s="1">
        <f t="shared" si="5"/>
        <v>0</v>
      </c>
      <c r="U40" s="1">
        <f t="shared" si="1"/>
        <v>0</v>
      </c>
      <c r="V40" s="1">
        <f t="shared" si="6"/>
        <v>0</v>
      </c>
      <c r="W40" s="200">
        <f t="shared" si="7"/>
        <v>0</v>
      </c>
      <c r="X40" s="5">
        <f t="shared" si="36"/>
        <v>0</v>
      </c>
      <c r="Y40" s="1">
        <f t="shared" si="37"/>
        <v>0</v>
      </c>
      <c r="Z40" s="1">
        <f t="shared" si="38"/>
        <v>0</v>
      </c>
      <c r="AA40" s="201">
        <f t="shared" si="39"/>
        <v>0</v>
      </c>
      <c r="AB40" s="5">
        <f t="shared" si="40"/>
        <v>0</v>
      </c>
      <c r="AC40" s="202" t="e">
        <f t="shared" si="41"/>
        <v>#DIV/0!</v>
      </c>
    </row>
    <row r="41" spans="1:29" ht="30" x14ac:dyDescent="0.25">
      <c r="A41" s="199" t="str">
        <f>+'PRIORIZACIÓN (2)'!B43</f>
        <v>Unidad Auditable 31</v>
      </c>
      <c r="B41" s="210" t="str">
        <f>+IF('PRIORIZACIÓN (2)'!I43&gt;0%,"YA CUENTA CON PONDERACIÓN DE RIESGOS, NO DILIGENCIAR ANALISIS OCI", "DILIGENCIE ANALISIS OCI PARA ESTA UNIDAD AUDITABLE")</f>
        <v>DILIGENCIE ANALISIS OCI PARA ESTA UNIDAD AUDITABLE</v>
      </c>
      <c r="C41" s="203"/>
      <c r="D41" s="1">
        <f t="shared" si="27"/>
        <v>0</v>
      </c>
      <c r="E41" s="1"/>
      <c r="F41" s="1">
        <f t="shared" si="33"/>
        <v>0</v>
      </c>
      <c r="G41" s="204"/>
      <c r="H41" s="1">
        <f t="shared" si="29"/>
        <v>0</v>
      </c>
      <c r="I41" s="204"/>
      <c r="J41" s="1">
        <f t="shared" si="30"/>
        <v>0</v>
      </c>
      <c r="K41" s="1"/>
      <c r="L41" s="1">
        <f t="shared" si="34"/>
        <v>0</v>
      </c>
      <c r="M41" s="1"/>
      <c r="N41" s="1">
        <f t="shared" si="32"/>
        <v>0</v>
      </c>
      <c r="O41" s="1"/>
      <c r="P41" s="201">
        <f t="shared" si="35"/>
        <v>0</v>
      </c>
      <c r="Q41" s="1">
        <f t="shared" si="3"/>
        <v>0</v>
      </c>
      <c r="R41" s="1">
        <f t="shared" si="0"/>
        <v>0</v>
      </c>
      <c r="S41" s="1">
        <f t="shared" si="4"/>
        <v>0</v>
      </c>
      <c r="T41" s="1">
        <f t="shared" si="5"/>
        <v>0</v>
      </c>
      <c r="U41" s="1">
        <f t="shared" si="1"/>
        <v>0</v>
      </c>
      <c r="V41" s="1">
        <f t="shared" si="6"/>
        <v>0</v>
      </c>
      <c r="W41" s="200">
        <f t="shared" si="7"/>
        <v>0</v>
      </c>
      <c r="X41" s="5">
        <f t="shared" si="36"/>
        <v>0</v>
      </c>
      <c r="Y41" s="1">
        <f t="shared" si="37"/>
        <v>0</v>
      </c>
      <c r="Z41" s="1">
        <f t="shared" si="38"/>
        <v>0</v>
      </c>
      <c r="AA41" s="201">
        <f t="shared" si="39"/>
        <v>0</v>
      </c>
      <c r="AB41" s="5">
        <f t="shared" si="40"/>
        <v>0</v>
      </c>
      <c r="AC41" s="202" t="e">
        <f t="shared" si="41"/>
        <v>#DIV/0!</v>
      </c>
    </row>
    <row r="42" spans="1:29" ht="30" x14ac:dyDescent="0.25">
      <c r="A42" s="199" t="str">
        <f>+'PRIORIZACIÓN (2)'!B44</f>
        <v>Unidad Auditable 32</v>
      </c>
      <c r="B42" s="210" t="str">
        <f>+IF('PRIORIZACIÓN (2)'!I44&gt;0%,"YA CUENTA CON PONDERACIÓN DE RIESGOS, NO DILIGENCIAR ANALISIS OCI", "DILIGENCIE ANALISIS OCI PARA ESTA UNIDAD AUDITABLE")</f>
        <v>DILIGENCIE ANALISIS OCI PARA ESTA UNIDAD AUDITABLE</v>
      </c>
      <c r="C42" s="203"/>
      <c r="D42" s="1">
        <f t="shared" si="27"/>
        <v>0</v>
      </c>
      <c r="E42" s="1"/>
      <c r="F42" s="1">
        <f t="shared" si="33"/>
        <v>0</v>
      </c>
      <c r="G42" s="204"/>
      <c r="H42" s="1">
        <f t="shared" si="29"/>
        <v>0</v>
      </c>
      <c r="I42" s="204"/>
      <c r="J42" s="1">
        <f t="shared" si="30"/>
        <v>0</v>
      </c>
      <c r="K42" s="1"/>
      <c r="L42" s="1">
        <f t="shared" si="34"/>
        <v>0</v>
      </c>
      <c r="M42" s="1"/>
      <c r="N42" s="1">
        <f t="shared" si="32"/>
        <v>0</v>
      </c>
      <c r="O42" s="1"/>
      <c r="P42" s="201">
        <f t="shared" si="35"/>
        <v>0</v>
      </c>
      <c r="Q42" s="1">
        <f t="shared" si="3"/>
        <v>0</v>
      </c>
      <c r="R42" s="1">
        <f t="shared" si="0"/>
        <v>0</v>
      </c>
      <c r="S42" s="1">
        <f t="shared" si="4"/>
        <v>0</v>
      </c>
      <c r="T42" s="1">
        <f t="shared" si="5"/>
        <v>0</v>
      </c>
      <c r="U42" s="1">
        <f t="shared" si="1"/>
        <v>0</v>
      </c>
      <c r="V42" s="1">
        <f t="shared" si="6"/>
        <v>0</v>
      </c>
      <c r="W42" s="200">
        <f t="shared" si="7"/>
        <v>0</v>
      </c>
      <c r="X42" s="5">
        <f t="shared" si="36"/>
        <v>0</v>
      </c>
      <c r="Y42" s="1">
        <f t="shared" si="37"/>
        <v>0</v>
      </c>
      <c r="Z42" s="1">
        <f t="shared" si="38"/>
        <v>0</v>
      </c>
      <c r="AA42" s="201">
        <f t="shared" si="39"/>
        <v>0</v>
      </c>
      <c r="AB42" s="5">
        <f t="shared" si="40"/>
        <v>0</v>
      </c>
      <c r="AC42" s="202" t="e">
        <f t="shared" si="41"/>
        <v>#DIV/0!</v>
      </c>
    </row>
    <row r="43" spans="1:29" ht="30" x14ac:dyDescent="0.25">
      <c r="A43" s="199" t="str">
        <f>+'PRIORIZACIÓN (2)'!B45</f>
        <v>Unidad Auditable 33</v>
      </c>
      <c r="B43" s="210" t="str">
        <f>+IF('PRIORIZACIÓN (2)'!I45&gt;0%,"YA CUENTA CON PONDERACIÓN DE RIESGOS, NO DILIGENCIAR ANALISIS OCI", "DILIGENCIE ANALISIS OCI PARA ESTA UNIDAD AUDITABLE")</f>
        <v>DILIGENCIE ANALISIS OCI PARA ESTA UNIDAD AUDITABLE</v>
      </c>
      <c r="C43" s="203"/>
      <c r="D43" s="1">
        <f t="shared" si="27"/>
        <v>0</v>
      </c>
      <c r="E43" s="1"/>
      <c r="F43" s="1">
        <f t="shared" si="33"/>
        <v>0</v>
      </c>
      <c r="G43" s="204"/>
      <c r="H43" s="1">
        <f t="shared" si="29"/>
        <v>0</v>
      </c>
      <c r="I43" s="204"/>
      <c r="J43" s="1">
        <f t="shared" si="30"/>
        <v>0</v>
      </c>
      <c r="K43" s="1"/>
      <c r="L43" s="1">
        <f t="shared" si="34"/>
        <v>0</v>
      </c>
      <c r="M43" s="1"/>
      <c r="N43" s="1">
        <f t="shared" si="32"/>
        <v>0</v>
      </c>
      <c r="O43" s="1"/>
      <c r="P43" s="201">
        <f t="shared" si="35"/>
        <v>0</v>
      </c>
      <c r="Q43" s="1">
        <f t="shared" si="3"/>
        <v>0</v>
      </c>
      <c r="R43" s="1">
        <f t="shared" si="0"/>
        <v>0</v>
      </c>
      <c r="S43" s="1">
        <f t="shared" si="4"/>
        <v>0</v>
      </c>
      <c r="T43" s="1">
        <f t="shared" si="5"/>
        <v>0</v>
      </c>
      <c r="U43" s="1">
        <f t="shared" si="1"/>
        <v>0</v>
      </c>
      <c r="V43" s="1">
        <f t="shared" si="6"/>
        <v>0</v>
      </c>
      <c r="W43" s="200">
        <f t="shared" si="7"/>
        <v>0</v>
      </c>
      <c r="X43" s="5">
        <f t="shared" si="36"/>
        <v>0</v>
      </c>
      <c r="Y43" s="1">
        <f t="shared" si="37"/>
        <v>0</v>
      </c>
      <c r="Z43" s="1">
        <f t="shared" si="38"/>
        <v>0</v>
      </c>
      <c r="AA43" s="201">
        <f t="shared" si="39"/>
        <v>0</v>
      </c>
      <c r="AB43" s="5">
        <f t="shared" si="40"/>
        <v>0</v>
      </c>
      <c r="AC43" s="202" t="e">
        <f t="shared" si="41"/>
        <v>#DIV/0!</v>
      </c>
    </row>
    <row r="44" spans="1:29" ht="30" x14ac:dyDescent="0.25">
      <c r="A44" s="199" t="str">
        <f>+'PRIORIZACIÓN (2)'!B46</f>
        <v>Unidad Auditable 34</v>
      </c>
      <c r="B44" s="210" t="str">
        <f>+IF('PRIORIZACIÓN (2)'!I46&gt;0%,"YA CUENTA CON PONDERACIÓN DE RIESGOS, NO DILIGENCIAR ANALISIS OCI", "DILIGENCIE ANALISIS OCI PARA ESTA UNIDAD AUDITABLE")</f>
        <v>DILIGENCIE ANALISIS OCI PARA ESTA UNIDAD AUDITABLE</v>
      </c>
      <c r="C44" s="203"/>
      <c r="D44" s="1">
        <f t="shared" si="27"/>
        <v>0</v>
      </c>
      <c r="E44" s="1"/>
      <c r="F44" s="1">
        <f t="shared" si="33"/>
        <v>0</v>
      </c>
      <c r="G44" s="204"/>
      <c r="H44" s="1">
        <f t="shared" si="29"/>
        <v>0</v>
      </c>
      <c r="I44" s="204"/>
      <c r="J44" s="1">
        <f t="shared" si="30"/>
        <v>0</v>
      </c>
      <c r="K44" s="1"/>
      <c r="L44" s="1">
        <f t="shared" si="34"/>
        <v>0</v>
      </c>
      <c r="M44" s="1"/>
      <c r="N44" s="1">
        <f t="shared" si="32"/>
        <v>0</v>
      </c>
      <c r="O44" s="1"/>
      <c r="P44" s="201">
        <f t="shared" si="35"/>
        <v>0</v>
      </c>
      <c r="Q44" s="1">
        <f t="shared" si="3"/>
        <v>0</v>
      </c>
      <c r="R44" s="1">
        <f t="shared" si="0"/>
        <v>0</v>
      </c>
      <c r="S44" s="1">
        <f t="shared" si="4"/>
        <v>0</v>
      </c>
      <c r="T44" s="1">
        <f t="shared" si="5"/>
        <v>0</v>
      </c>
      <c r="U44" s="1">
        <f t="shared" si="1"/>
        <v>0</v>
      </c>
      <c r="V44" s="1">
        <f t="shared" si="6"/>
        <v>0</v>
      </c>
      <c r="W44" s="200">
        <f t="shared" si="7"/>
        <v>0</v>
      </c>
      <c r="X44" s="5">
        <f t="shared" ref="X44:X88" si="42">COUNTIFS(Q44:W44,"E")</f>
        <v>0</v>
      </c>
      <c r="Y44" s="1">
        <f t="shared" ref="Y44:Y88" si="43">COUNTIF(Q44:W44,"A")</f>
        <v>0</v>
      </c>
      <c r="Z44" s="1">
        <f t="shared" ref="Z44:Z88" si="44">COUNTIF(Q44:W44,"M")</f>
        <v>0</v>
      </c>
      <c r="AA44" s="201">
        <f t="shared" ref="AA44:AA88" si="45">COUNTIF(Q44:W44,"B")</f>
        <v>0</v>
      </c>
      <c r="AB44" s="5">
        <f t="shared" ref="AB44:AB88" si="46">SUM(X44:AA44)</f>
        <v>0</v>
      </c>
      <c r="AC44" s="202" t="e">
        <f t="shared" ref="AC44:AC88" si="47">+IF((X44/AB44)&gt;=0.2,"Extremo",+IF(((X44/AB44)+(Y44/AB44))&gt;=0.3,"Alto",+IF(((X44/AB44)+(Y44/AB44)+(Z44/AB44))&gt;=0.4,"Moderado",+IF((X44/AB44)+(Y44/AB44)+(Z44/AB44)+(AA44/AB44)&gt;=0.5,"Bajo",""))))</f>
        <v>#DIV/0!</v>
      </c>
    </row>
    <row r="45" spans="1:29" ht="30" x14ac:dyDescent="0.25">
      <c r="A45" s="199" t="str">
        <f>+'PRIORIZACIÓN (2)'!B47</f>
        <v>Unidad Auditable 35</v>
      </c>
      <c r="B45" s="210" t="str">
        <f>+IF('PRIORIZACIÓN (2)'!I47&gt;0%,"YA CUENTA CON PONDERACIÓN DE RIESGOS, NO DILIGENCIAR ANALISIS OCI", "DILIGENCIE ANALISIS OCI PARA ESTA UNIDAD AUDITABLE")</f>
        <v>DILIGENCIE ANALISIS OCI PARA ESTA UNIDAD AUDITABLE</v>
      </c>
      <c r="C45" s="203"/>
      <c r="D45" s="1">
        <f t="shared" si="27"/>
        <v>0</v>
      </c>
      <c r="E45" s="1"/>
      <c r="F45" s="1">
        <f t="shared" si="33"/>
        <v>0</v>
      </c>
      <c r="G45" s="204"/>
      <c r="H45" s="1">
        <f t="shared" si="29"/>
        <v>0</v>
      </c>
      <c r="I45" s="204"/>
      <c r="J45" s="1">
        <f t="shared" si="30"/>
        <v>0</v>
      </c>
      <c r="K45" s="1"/>
      <c r="L45" s="1">
        <f t="shared" si="34"/>
        <v>0</v>
      </c>
      <c r="M45" s="1"/>
      <c r="N45" s="1">
        <f t="shared" si="32"/>
        <v>0</v>
      </c>
      <c r="O45" s="1"/>
      <c r="P45" s="201">
        <f t="shared" si="35"/>
        <v>0</v>
      </c>
      <c r="Q45" s="1">
        <f t="shared" si="3"/>
        <v>0</v>
      </c>
      <c r="R45" s="1">
        <f t="shared" si="0"/>
        <v>0</v>
      </c>
      <c r="S45" s="1">
        <f t="shared" si="4"/>
        <v>0</v>
      </c>
      <c r="T45" s="1">
        <f t="shared" si="5"/>
        <v>0</v>
      </c>
      <c r="U45" s="1">
        <f t="shared" si="1"/>
        <v>0</v>
      </c>
      <c r="V45" s="1">
        <f t="shared" si="6"/>
        <v>0</v>
      </c>
      <c r="W45" s="200">
        <f t="shared" si="7"/>
        <v>0</v>
      </c>
      <c r="X45" s="5">
        <f t="shared" si="42"/>
        <v>0</v>
      </c>
      <c r="Y45" s="1">
        <f t="shared" si="43"/>
        <v>0</v>
      </c>
      <c r="Z45" s="1">
        <f t="shared" si="44"/>
        <v>0</v>
      </c>
      <c r="AA45" s="201">
        <f t="shared" si="45"/>
        <v>0</v>
      </c>
      <c r="AB45" s="5">
        <f t="shared" si="46"/>
        <v>0</v>
      </c>
      <c r="AC45" s="202" t="e">
        <f t="shared" si="47"/>
        <v>#DIV/0!</v>
      </c>
    </row>
    <row r="46" spans="1:29" ht="30" x14ac:dyDescent="0.25">
      <c r="A46" s="199" t="str">
        <f>+'PRIORIZACIÓN (2)'!B48</f>
        <v>Unidad Auditable 36</v>
      </c>
      <c r="B46" s="210" t="str">
        <f>+IF('PRIORIZACIÓN (2)'!I48&gt;0%,"YA CUENTA CON PONDERACIÓN DE RIESGOS, NO DILIGENCIAR ANALISIS OCI", "DILIGENCIE ANALISIS OCI PARA ESTA UNIDAD AUDITABLE")</f>
        <v>DILIGENCIE ANALISIS OCI PARA ESTA UNIDAD AUDITABLE</v>
      </c>
      <c r="C46" s="203"/>
      <c r="D46" s="1">
        <f t="shared" si="27"/>
        <v>0</v>
      </c>
      <c r="E46" s="1"/>
      <c r="F46" s="1">
        <f t="shared" si="33"/>
        <v>0</v>
      </c>
      <c r="G46" s="204"/>
      <c r="H46" s="1">
        <f t="shared" si="29"/>
        <v>0</v>
      </c>
      <c r="I46" s="204"/>
      <c r="J46" s="1">
        <f t="shared" si="30"/>
        <v>0</v>
      </c>
      <c r="K46" s="1"/>
      <c r="L46" s="1">
        <f t="shared" si="34"/>
        <v>0</v>
      </c>
      <c r="M46" s="1"/>
      <c r="N46" s="1">
        <f t="shared" si="32"/>
        <v>0</v>
      </c>
      <c r="O46" s="1"/>
      <c r="P46" s="201">
        <f t="shared" si="35"/>
        <v>0</v>
      </c>
      <c r="Q46" s="1">
        <f t="shared" si="3"/>
        <v>0</v>
      </c>
      <c r="R46" s="1">
        <f t="shared" si="0"/>
        <v>0</v>
      </c>
      <c r="S46" s="1">
        <f t="shared" si="4"/>
        <v>0</v>
      </c>
      <c r="T46" s="1">
        <f t="shared" si="5"/>
        <v>0</v>
      </c>
      <c r="U46" s="1">
        <f t="shared" si="1"/>
        <v>0</v>
      </c>
      <c r="V46" s="1">
        <f t="shared" si="6"/>
        <v>0</v>
      </c>
      <c r="W46" s="200">
        <f t="shared" si="7"/>
        <v>0</v>
      </c>
      <c r="X46" s="5">
        <f t="shared" si="42"/>
        <v>0</v>
      </c>
      <c r="Y46" s="1">
        <f t="shared" si="43"/>
        <v>0</v>
      </c>
      <c r="Z46" s="1">
        <f t="shared" si="44"/>
        <v>0</v>
      </c>
      <c r="AA46" s="201">
        <f t="shared" si="45"/>
        <v>0</v>
      </c>
      <c r="AB46" s="5">
        <f t="shared" si="46"/>
        <v>0</v>
      </c>
      <c r="AC46" s="202" t="e">
        <f t="shared" si="47"/>
        <v>#DIV/0!</v>
      </c>
    </row>
    <row r="47" spans="1:29" ht="30" x14ac:dyDescent="0.25">
      <c r="A47" s="199" t="str">
        <f>+'PRIORIZACIÓN (2)'!B49</f>
        <v>Unidad Auditable 37</v>
      </c>
      <c r="B47" s="210" t="str">
        <f>+IF('PRIORIZACIÓN (2)'!I49&gt;0%,"YA CUENTA CON PONDERACIÓN DE RIESGOS, NO DILIGENCIAR ANALISIS OCI", "DILIGENCIE ANALISIS OCI PARA ESTA UNIDAD AUDITABLE")</f>
        <v>DILIGENCIE ANALISIS OCI PARA ESTA UNIDAD AUDITABLE</v>
      </c>
      <c r="C47" s="203"/>
      <c r="D47" s="1">
        <f t="shared" si="27"/>
        <v>0</v>
      </c>
      <c r="E47" s="1"/>
      <c r="F47" s="1">
        <f t="shared" si="33"/>
        <v>0</v>
      </c>
      <c r="G47" s="204"/>
      <c r="H47" s="1">
        <f t="shared" si="29"/>
        <v>0</v>
      </c>
      <c r="I47" s="204"/>
      <c r="J47" s="1">
        <f t="shared" si="30"/>
        <v>0</v>
      </c>
      <c r="K47" s="1"/>
      <c r="L47" s="1">
        <f t="shared" si="34"/>
        <v>0</v>
      </c>
      <c r="M47" s="1"/>
      <c r="N47" s="1">
        <f t="shared" si="32"/>
        <v>0</v>
      </c>
      <c r="O47" s="1"/>
      <c r="P47" s="201">
        <f t="shared" si="35"/>
        <v>0</v>
      </c>
      <c r="Q47" s="1">
        <f t="shared" si="3"/>
        <v>0</v>
      </c>
      <c r="R47" s="1">
        <f t="shared" si="0"/>
        <v>0</v>
      </c>
      <c r="S47" s="1">
        <f t="shared" si="4"/>
        <v>0</v>
      </c>
      <c r="T47" s="1">
        <f t="shared" si="5"/>
        <v>0</v>
      </c>
      <c r="U47" s="1">
        <f t="shared" si="1"/>
        <v>0</v>
      </c>
      <c r="V47" s="1">
        <f t="shared" si="6"/>
        <v>0</v>
      </c>
      <c r="W47" s="200">
        <f t="shared" si="7"/>
        <v>0</v>
      </c>
      <c r="X47" s="5">
        <f t="shared" si="42"/>
        <v>0</v>
      </c>
      <c r="Y47" s="1">
        <f t="shared" si="43"/>
        <v>0</v>
      </c>
      <c r="Z47" s="1">
        <f t="shared" si="44"/>
        <v>0</v>
      </c>
      <c r="AA47" s="201">
        <f t="shared" si="45"/>
        <v>0</v>
      </c>
      <c r="AB47" s="5">
        <f t="shared" si="46"/>
        <v>0</v>
      </c>
      <c r="AC47" s="202" t="e">
        <f t="shared" si="47"/>
        <v>#DIV/0!</v>
      </c>
    </row>
    <row r="48" spans="1:29" ht="30" x14ac:dyDescent="0.25">
      <c r="A48" s="199" t="str">
        <f>+'PRIORIZACIÓN (2)'!B50</f>
        <v>Unidad Auditable 38</v>
      </c>
      <c r="B48" s="210" t="str">
        <f>+IF('PRIORIZACIÓN (2)'!I50&gt;0%,"YA CUENTA CON PONDERACIÓN DE RIESGOS, NO DILIGENCIAR ANALISIS OCI", "DILIGENCIE ANALISIS OCI PARA ESTA UNIDAD AUDITABLE")</f>
        <v>DILIGENCIE ANALISIS OCI PARA ESTA UNIDAD AUDITABLE</v>
      </c>
      <c r="C48" s="203"/>
      <c r="D48" s="1">
        <f t="shared" si="27"/>
        <v>0</v>
      </c>
      <c r="E48" s="1"/>
      <c r="F48" s="1">
        <f t="shared" si="33"/>
        <v>0</v>
      </c>
      <c r="G48" s="204"/>
      <c r="H48" s="1">
        <f t="shared" si="29"/>
        <v>0</v>
      </c>
      <c r="I48" s="204"/>
      <c r="J48" s="1">
        <f t="shared" si="30"/>
        <v>0</v>
      </c>
      <c r="K48" s="1"/>
      <c r="L48" s="1">
        <f t="shared" si="34"/>
        <v>0</v>
      </c>
      <c r="M48" s="1"/>
      <c r="N48" s="1">
        <f t="shared" si="32"/>
        <v>0</v>
      </c>
      <c r="O48" s="1"/>
      <c r="P48" s="201">
        <f t="shared" si="35"/>
        <v>0</v>
      </c>
      <c r="Q48" s="1">
        <f t="shared" si="3"/>
        <v>0</v>
      </c>
      <c r="R48" s="1">
        <f t="shared" si="0"/>
        <v>0</v>
      </c>
      <c r="S48" s="1">
        <f t="shared" si="4"/>
        <v>0</v>
      </c>
      <c r="T48" s="1">
        <f t="shared" si="5"/>
        <v>0</v>
      </c>
      <c r="U48" s="1">
        <f t="shared" si="1"/>
        <v>0</v>
      </c>
      <c r="V48" s="1">
        <f t="shared" si="6"/>
        <v>0</v>
      </c>
      <c r="W48" s="200">
        <f t="shared" si="7"/>
        <v>0</v>
      </c>
      <c r="X48" s="5">
        <f t="shared" si="42"/>
        <v>0</v>
      </c>
      <c r="Y48" s="1">
        <f t="shared" si="43"/>
        <v>0</v>
      </c>
      <c r="Z48" s="1">
        <f t="shared" si="44"/>
        <v>0</v>
      </c>
      <c r="AA48" s="201">
        <f t="shared" si="45"/>
        <v>0</v>
      </c>
      <c r="AB48" s="5">
        <f t="shared" si="46"/>
        <v>0</v>
      </c>
      <c r="AC48" s="202" t="e">
        <f t="shared" si="47"/>
        <v>#DIV/0!</v>
      </c>
    </row>
    <row r="49" spans="1:29" ht="30" x14ac:dyDescent="0.25">
      <c r="A49" s="199" t="str">
        <f>+'PRIORIZACIÓN (2)'!B51</f>
        <v>Unidad Auditable 39</v>
      </c>
      <c r="B49" s="210" t="str">
        <f>+IF('PRIORIZACIÓN (2)'!I51&gt;0%,"YA CUENTA CON PONDERACIÓN DE RIESGOS, NO DILIGENCIAR ANALISIS OCI", "DILIGENCIE ANALISIS OCI PARA ESTA UNIDAD AUDITABLE")</f>
        <v>DILIGENCIE ANALISIS OCI PARA ESTA UNIDAD AUDITABLE</v>
      </c>
      <c r="C49" s="203"/>
      <c r="D49" s="1">
        <f t="shared" si="27"/>
        <v>0</v>
      </c>
      <c r="E49" s="1"/>
      <c r="F49" s="1">
        <f t="shared" si="33"/>
        <v>0</v>
      </c>
      <c r="G49" s="204"/>
      <c r="H49" s="1">
        <f t="shared" si="29"/>
        <v>0</v>
      </c>
      <c r="I49" s="204"/>
      <c r="J49" s="1">
        <f t="shared" si="30"/>
        <v>0</v>
      </c>
      <c r="K49" s="1"/>
      <c r="L49" s="1">
        <f t="shared" si="34"/>
        <v>0</v>
      </c>
      <c r="M49" s="1"/>
      <c r="N49" s="1">
        <f t="shared" si="32"/>
        <v>0</v>
      </c>
      <c r="O49" s="1"/>
      <c r="P49" s="201">
        <f t="shared" si="35"/>
        <v>0</v>
      </c>
      <c r="Q49" s="1">
        <f t="shared" si="3"/>
        <v>0</v>
      </c>
      <c r="R49" s="1">
        <f t="shared" si="0"/>
        <v>0</v>
      </c>
      <c r="S49" s="1">
        <f t="shared" si="4"/>
        <v>0</v>
      </c>
      <c r="T49" s="1">
        <f t="shared" si="5"/>
        <v>0</v>
      </c>
      <c r="U49" s="1">
        <f t="shared" si="1"/>
        <v>0</v>
      </c>
      <c r="V49" s="1">
        <f t="shared" si="6"/>
        <v>0</v>
      </c>
      <c r="W49" s="200">
        <f t="shared" si="7"/>
        <v>0</v>
      </c>
      <c r="X49" s="5">
        <f t="shared" si="42"/>
        <v>0</v>
      </c>
      <c r="Y49" s="1">
        <f t="shared" si="43"/>
        <v>0</v>
      </c>
      <c r="Z49" s="1">
        <f t="shared" si="44"/>
        <v>0</v>
      </c>
      <c r="AA49" s="201">
        <f t="shared" si="45"/>
        <v>0</v>
      </c>
      <c r="AB49" s="5">
        <f t="shared" si="46"/>
        <v>0</v>
      </c>
      <c r="AC49" s="202" t="e">
        <f t="shared" si="47"/>
        <v>#DIV/0!</v>
      </c>
    </row>
    <row r="50" spans="1:29" ht="30" x14ac:dyDescent="0.25">
      <c r="A50" s="199" t="str">
        <f>+'PRIORIZACIÓN (2)'!B52</f>
        <v>Unidad Auditable 40</v>
      </c>
      <c r="B50" s="210" t="str">
        <f>+IF('PRIORIZACIÓN (2)'!I52&gt;0%,"YA CUENTA CON PONDERACIÓN DE RIESGOS, NO DILIGENCIAR ANALISIS OCI", "DILIGENCIE ANALISIS OCI PARA ESTA UNIDAD AUDITABLE")</f>
        <v>DILIGENCIE ANALISIS OCI PARA ESTA UNIDAD AUDITABLE</v>
      </c>
      <c r="C50" s="203"/>
      <c r="D50" s="1">
        <f t="shared" si="27"/>
        <v>0</v>
      </c>
      <c r="E50" s="1"/>
      <c r="F50" s="1">
        <f t="shared" si="33"/>
        <v>0</v>
      </c>
      <c r="G50" s="204"/>
      <c r="H50" s="1">
        <f t="shared" si="29"/>
        <v>0</v>
      </c>
      <c r="I50" s="204"/>
      <c r="J50" s="1">
        <f t="shared" si="30"/>
        <v>0</v>
      </c>
      <c r="K50" s="1"/>
      <c r="L50" s="1">
        <f t="shared" si="34"/>
        <v>0</v>
      </c>
      <c r="M50" s="1"/>
      <c r="N50" s="1">
        <f t="shared" si="32"/>
        <v>0</v>
      </c>
      <c r="O50" s="1"/>
      <c r="P50" s="201">
        <f t="shared" si="35"/>
        <v>0</v>
      </c>
      <c r="Q50" s="1">
        <f t="shared" si="3"/>
        <v>0</v>
      </c>
      <c r="R50" s="1">
        <f t="shared" si="0"/>
        <v>0</v>
      </c>
      <c r="S50" s="1">
        <f t="shared" si="4"/>
        <v>0</v>
      </c>
      <c r="T50" s="1">
        <f t="shared" si="5"/>
        <v>0</v>
      </c>
      <c r="U50" s="1">
        <f t="shared" si="1"/>
        <v>0</v>
      </c>
      <c r="V50" s="1">
        <f t="shared" si="6"/>
        <v>0</v>
      </c>
      <c r="W50" s="200">
        <f t="shared" si="7"/>
        <v>0</v>
      </c>
      <c r="X50" s="5">
        <f t="shared" si="42"/>
        <v>0</v>
      </c>
      <c r="Y50" s="1">
        <f t="shared" si="43"/>
        <v>0</v>
      </c>
      <c r="Z50" s="1">
        <f t="shared" si="44"/>
        <v>0</v>
      </c>
      <c r="AA50" s="201">
        <f t="shared" si="45"/>
        <v>0</v>
      </c>
      <c r="AB50" s="5">
        <f t="shared" si="46"/>
        <v>0</v>
      </c>
      <c r="AC50" s="202" t="e">
        <f t="shared" si="47"/>
        <v>#DIV/0!</v>
      </c>
    </row>
    <row r="51" spans="1:29" ht="30" x14ac:dyDescent="0.25">
      <c r="A51" s="199" t="str">
        <f>+'PRIORIZACIÓN (2)'!B53</f>
        <v>Unidad Auditable 41</v>
      </c>
      <c r="B51" s="210" t="str">
        <f>+IF('PRIORIZACIÓN (2)'!I53&gt;0%,"YA CUENTA CON PONDERACIÓN DE RIESGOS, NO DILIGENCIAR ANALISIS OCI", "DILIGENCIE ANALISIS OCI PARA ESTA UNIDAD AUDITABLE")</f>
        <v>DILIGENCIE ANALISIS OCI PARA ESTA UNIDAD AUDITABLE</v>
      </c>
      <c r="C51" s="203"/>
      <c r="D51" s="1">
        <f t="shared" si="27"/>
        <v>0</v>
      </c>
      <c r="E51" s="1"/>
      <c r="F51" s="1">
        <f t="shared" si="33"/>
        <v>0</v>
      </c>
      <c r="G51" s="204"/>
      <c r="H51" s="1">
        <f t="shared" si="29"/>
        <v>0</v>
      </c>
      <c r="I51" s="204"/>
      <c r="J51" s="1">
        <f t="shared" si="30"/>
        <v>0</v>
      </c>
      <c r="K51" s="1"/>
      <c r="L51" s="1">
        <f t="shared" si="34"/>
        <v>0</v>
      </c>
      <c r="M51" s="1"/>
      <c r="N51" s="1">
        <f t="shared" si="32"/>
        <v>0</v>
      </c>
      <c r="O51" s="1"/>
      <c r="P51" s="201">
        <f t="shared" si="35"/>
        <v>0</v>
      </c>
      <c r="Q51" s="1">
        <f t="shared" si="3"/>
        <v>0</v>
      </c>
      <c r="R51" s="1">
        <f t="shared" si="0"/>
        <v>0</v>
      </c>
      <c r="S51" s="1">
        <f t="shared" si="4"/>
        <v>0</v>
      </c>
      <c r="T51" s="1">
        <f t="shared" si="5"/>
        <v>0</v>
      </c>
      <c r="U51" s="1">
        <f t="shared" si="1"/>
        <v>0</v>
      </c>
      <c r="V51" s="1">
        <f t="shared" si="6"/>
        <v>0</v>
      </c>
      <c r="W51" s="200">
        <f t="shared" si="7"/>
        <v>0</v>
      </c>
      <c r="X51" s="5">
        <f t="shared" si="42"/>
        <v>0</v>
      </c>
      <c r="Y51" s="1">
        <f t="shared" si="43"/>
        <v>0</v>
      </c>
      <c r="Z51" s="1">
        <f t="shared" si="44"/>
        <v>0</v>
      </c>
      <c r="AA51" s="201">
        <f t="shared" si="45"/>
        <v>0</v>
      </c>
      <c r="AB51" s="5">
        <f t="shared" si="46"/>
        <v>0</v>
      </c>
      <c r="AC51" s="202" t="e">
        <f t="shared" si="47"/>
        <v>#DIV/0!</v>
      </c>
    </row>
    <row r="52" spans="1:29" ht="30" x14ac:dyDescent="0.25">
      <c r="A52" s="199" t="str">
        <f>+'PRIORIZACIÓN (2)'!B54</f>
        <v>Unidad Auditable 42</v>
      </c>
      <c r="B52" s="210" t="str">
        <f>+IF('PRIORIZACIÓN (2)'!I54&gt;0%,"YA CUENTA CON PONDERACIÓN DE RIESGOS, NO DILIGENCIAR ANALISIS OCI", "DILIGENCIE ANALISIS OCI PARA ESTA UNIDAD AUDITABLE")</f>
        <v>DILIGENCIE ANALISIS OCI PARA ESTA UNIDAD AUDITABLE</v>
      </c>
      <c r="C52" s="203"/>
      <c r="D52" s="1">
        <f t="shared" si="27"/>
        <v>0</v>
      </c>
      <c r="E52" s="1"/>
      <c r="F52" s="1">
        <f t="shared" si="33"/>
        <v>0</v>
      </c>
      <c r="G52" s="204"/>
      <c r="H52" s="1">
        <f t="shared" si="29"/>
        <v>0</v>
      </c>
      <c r="I52" s="204"/>
      <c r="J52" s="1">
        <f t="shared" si="30"/>
        <v>0</v>
      </c>
      <c r="K52" s="1"/>
      <c r="L52" s="1">
        <f t="shared" si="34"/>
        <v>0</v>
      </c>
      <c r="M52" s="1"/>
      <c r="N52" s="1">
        <f t="shared" si="32"/>
        <v>0</v>
      </c>
      <c r="O52" s="1"/>
      <c r="P52" s="201">
        <f t="shared" si="35"/>
        <v>0</v>
      </c>
      <c r="Q52" s="1">
        <f t="shared" si="3"/>
        <v>0</v>
      </c>
      <c r="R52" s="1">
        <f t="shared" si="0"/>
        <v>0</v>
      </c>
      <c r="S52" s="1">
        <f t="shared" si="4"/>
        <v>0</v>
      </c>
      <c r="T52" s="1">
        <f t="shared" si="5"/>
        <v>0</v>
      </c>
      <c r="U52" s="1">
        <f t="shared" si="1"/>
        <v>0</v>
      </c>
      <c r="V52" s="1">
        <f t="shared" si="6"/>
        <v>0</v>
      </c>
      <c r="W52" s="200">
        <f t="shared" si="7"/>
        <v>0</v>
      </c>
      <c r="X52" s="5">
        <f t="shared" si="42"/>
        <v>0</v>
      </c>
      <c r="Y52" s="1">
        <f t="shared" si="43"/>
        <v>0</v>
      </c>
      <c r="Z52" s="1">
        <f t="shared" si="44"/>
        <v>0</v>
      </c>
      <c r="AA52" s="201">
        <f t="shared" si="45"/>
        <v>0</v>
      </c>
      <c r="AB52" s="5">
        <f t="shared" si="46"/>
        <v>0</v>
      </c>
      <c r="AC52" s="202" t="e">
        <f t="shared" si="47"/>
        <v>#DIV/0!</v>
      </c>
    </row>
    <row r="53" spans="1:29" ht="30" x14ac:dyDescent="0.25">
      <c r="A53" s="199" t="str">
        <f>+'PRIORIZACIÓN (2)'!B55</f>
        <v>Unidad Auditable 43</v>
      </c>
      <c r="B53" s="210" t="str">
        <f>+IF('PRIORIZACIÓN (2)'!I55&gt;0%,"YA CUENTA CON PONDERACIÓN DE RIESGOS, NO DILIGENCIAR ANALISIS OCI", "DILIGENCIE ANALISIS OCI PARA ESTA UNIDAD AUDITABLE")</f>
        <v>DILIGENCIE ANALISIS OCI PARA ESTA UNIDAD AUDITABLE</v>
      </c>
      <c r="C53" s="203"/>
      <c r="D53" s="1">
        <f t="shared" si="27"/>
        <v>0</v>
      </c>
      <c r="E53" s="1"/>
      <c r="F53" s="1">
        <f t="shared" si="33"/>
        <v>0</v>
      </c>
      <c r="G53" s="204"/>
      <c r="H53" s="1">
        <f t="shared" si="29"/>
        <v>0</v>
      </c>
      <c r="I53" s="204"/>
      <c r="J53" s="1">
        <f t="shared" si="30"/>
        <v>0</v>
      </c>
      <c r="K53" s="1"/>
      <c r="L53" s="1">
        <f t="shared" si="34"/>
        <v>0</v>
      </c>
      <c r="M53" s="1"/>
      <c r="N53" s="1">
        <f t="shared" si="32"/>
        <v>0</v>
      </c>
      <c r="O53" s="1"/>
      <c r="P53" s="201">
        <f t="shared" si="35"/>
        <v>0</v>
      </c>
      <c r="Q53" s="1">
        <f t="shared" si="3"/>
        <v>0</v>
      </c>
      <c r="R53" s="1">
        <f t="shared" si="0"/>
        <v>0</v>
      </c>
      <c r="S53" s="1">
        <f t="shared" si="4"/>
        <v>0</v>
      </c>
      <c r="T53" s="1">
        <f t="shared" si="5"/>
        <v>0</v>
      </c>
      <c r="U53" s="1">
        <f t="shared" si="1"/>
        <v>0</v>
      </c>
      <c r="V53" s="1">
        <f t="shared" si="6"/>
        <v>0</v>
      </c>
      <c r="W53" s="200">
        <f t="shared" si="7"/>
        <v>0</v>
      </c>
      <c r="X53" s="5">
        <f t="shared" si="42"/>
        <v>0</v>
      </c>
      <c r="Y53" s="1">
        <f t="shared" si="43"/>
        <v>0</v>
      </c>
      <c r="Z53" s="1">
        <f t="shared" si="44"/>
        <v>0</v>
      </c>
      <c r="AA53" s="201">
        <f t="shared" si="45"/>
        <v>0</v>
      </c>
      <c r="AB53" s="5">
        <f t="shared" si="46"/>
        <v>0</v>
      </c>
      <c r="AC53" s="202" t="e">
        <f t="shared" si="47"/>
        <v>#DIV/0!</v>
      </c>
    </row>
    <row r="54" spans="1:29" ht="30" x14ac:dyDescent="0.25">
      <c r="A54" s="199" t="str">
        <f>+'PRIORIZACIÓN (2)'!B56</f>
        <v>Unidad Auditable 44</v>
      </c>
      <c r="B54" s="210" t="str">
        <f>+IF('PRIORIZACIÓN (2)'!I56&gt;0%,"YA CUENTA CON PONDERACIÓN DE RIESGOS, NO DILIGENCIAR ANALISIS OCI", "DILIGENCIE ANALISIS OCI PARA ESTA UNIDAD AUDITABLE")</f>
        <v>DILIGENCIE ANALISIS OCI PARA ESTA UNIDAD AUDITABLE</v>
      </c>
      <c r="C54" s="203"/>
      <c r="D54" s="1">
        <f t="shared" si="27"/>
        <v>0</v>
      </c>
      <c r="E54" s="1"/>
      <c r="F54" s="1">
        <f t="shared" si="33"/>
        <v>0</v>
      </c>
      <c r="G54" s="204"/>
      <c r="H54" s="1">
        <f t="shared" si="29"/>
        <v>0</v>
      </c>
      <c r="I54" s="204"/>
      <c r="J54" s="1">
        <f t="shared" si="30"/>
        <v>0</v>
      </c>
      <c r="K54" s="1"/>
      <c r="L54" s="1">
        <f t="shared" si="34"/>
        <v>0</v>
      </c>
      <c r="M54" s="1"/>
      <c r="N54" s="1">
        <f t="shared" si="32"/>
        <v>0</v>
      </c>
      <c r="O54" s="1"/>
      <c r="P54" s="201">
        <f t="shared" si="35"/>
        <v>0</v>
      </c>
      <c r="Q54" s="1">
        <f t="shared" si="3"/>
        <v>0</v>
      </c>
      <c r="R54" s="1">
        <f t="shared" si="0"/>
        <v>0</v>
      </c>
      <c r="S54" s="1">
        <f t="shared" si="4"/>
        <v>0</v>
      </c>
      <c r="T54" s="1">
        <f t="shared" si="5"/>
        <v>0</v>
      </c>
      <c r="U54" s="1">
        <f t="shared" si="1"/>
        <v>0</v>
      </c>
      <c r="V54" s="1">
        <f t="shared" si="6"/>
        <v>0</v>
      </c>
      <c r="W54" s="200">
        <f t="shared" si="7"/>
        <v>0</v>
      </c>
      <c r="X54" s="5">
        <f t="shared" si="42"/>
        <v>0</v>
      </c>
      <c r="Y54" s="1">
        <f t="shared" si="43"/>
        <v>0</v>
      </c>
      <c r="Z54" s="1">
        <f t="shared" si="44"/>
        <v>0</v>
      </c>
      <c r="AA54" s="201">
        <f t="shared" si="45"/>
        <v>0</v>
      </c>
      <c r="AB54" s="5">
        <f t="shared" si="46"/>
        <v>0</v>
      </c>
      <c r="AC54" s="202" t="e">
        <f t="shared" si="47"/>
        <v>#DIV/0!</v>
      </c>
    </row>
    <row r="55" spans="1:29" ht="30" x14ac:dyDescent="0.25">
      <c r="A55" s="199" t="str">
        <f>+'PRIORIZACIÓN (2)'!B57</f>
        <v>Unidad Auditable 45</v>
      </c>
      <c r="B55" s="210" t="str">
        <f>+IF('PRIORIZACIÓN (2)'!I57&gt;0%,"YA CUENTA CON PONDERACIÓN DE RIESGOS, NO DILIGENCIAR ANALISIS OCI", "DILIGENCIE ANALISIS OCI PARA ESTA UNIDAD AUDITABLE")</f>
        <v>DILIGENCIE ANALISIS OCI PARA ESTA UNIDAD AUDITABLE</v>
      </c>
      <c r="C55" s="203"/>
      <c r="D55" s="1">
        <f t="shared" si="27"/>
        <v>0</v>
      </c>
      <c r="E55" s="1"/>
      <c r="F55" s="1">
        <f t="shared" si="33"/>
        <v>0</v>
      </c>
      <c r="G55" s="204"/>
      <c r="H55" s="1">
        <f t="shared" si="29"/>
        <v>0</v>
      </c>
      <c r="I55" s="204"/>
      <c r="J55" s="1">
        <f t="shared" si="30"/>
        <v>0</v>
      </c>
      <c r="K55" s="1"/>
      <c r="L55" s="1">
        <f t="shared" si="34"/>
        <v>0</v>
      </c>
      <c r="M55" s="1"/>
      <c r="N55" s="1">
        <f t="shared" si="32"/>
        <v>0</v>
      </c>
      <c r="O55" s="1"/>
      <c r="P55" s="201">
        <f t="shared" si="35"/>
        <v>0</v>
      </c>
      <c r="Q55" s="1">
        <f t="shared" si="3"/>
        <v>0</v>
      </c>
      <c r="R55" s="1">
        <f t="shared" si="0"/>
        <v>0</v>
      </c>
      <c r="S55" s="1">
        <f t="shared" si="4"/>
        <v>0</v>
      </c>
      <c r="T55" s="1">
        <f t="shared" si="5"/>
        <v>0</v>
      </c>
      <c r="U55" s="1">
        <f t="shared" si="1"/>
        <v>0</v>
      </c>
      <c r="V55" s="1">
        <f t="shared" si="6"/>
        <v>0</v>
      </c>
      <c r="W55" s="200">
        <f t="shared" si="7"/>
        <v>0</v>
      </c>
      <c r="X55" s="5">
        <f t="shared" si="42"/>
        <v>0</v>
      </c>
      <c r="Y55" s="1">
        <f t="shared" si="43"/>
        <v>0</v>
      </c>
      <c r="Z55" s="1">
        <f t="shared" si="44"/>
        <v>0</v>
      </c>
      <c r="AA55" s="201">
        <f t="shared" si="45"/>
        <v>0</v>
      </c>
      <c r="AB55" s="5">
        <f t="shared" si="46"/>
        <v>0</v>
      </c>
      <c r="AC55" s="202" t="e">
        <f t="shared" si="47"/>
        <v>#DIV/0!</v>
      </c>
    </row>
    <row r="56" spans="1:29" ht="30" x14ac:dyDescent="0.25">
      <c r="A56" s="199" t="str">
        <f>+'PRIORIZACIÓN (2)'!B58</f>
        <v>Unidad Auditable 46</v>
      </c>
      <c r="B56" s="210" t="str">
        <f>+IF('PRIORIZACIÓN (2)'!I58&gt;0%,"YA CUENTA CON PONDERACIÓN DE RIESGOS, NO DILIGENCIAR ANALISIS OCI", "DILIGENCIE ANALISIS OCI PARA ESTA UNIDAD AUDITABLE")</f>
        <v>DILIGENCIE ANALISIS OCI PARA ESTA UNIDAD AUDITABLE</v>
      </c>
      <c r="C56" s="203"/>
      <c r="D56" s="1">
        <f t="shared" si="27"/>
        <v>0</v>
      </c>
      <c r="E56" s="1"/>
      <c r="F56" s="1">
        <f t="shared" si="33"/>
        <v>0</v>
      </c>
      <c r="G56" s="204"/>
      <c r="H56" s="1">
        <f t="shared" si="29"/>
        <v>0</v>
      </c>
      <c r="I56" s="204"/>
      <c r="J56" s="1">
        <f t="shared" si="30"/>
        <v>0</v>
      </c>
      <c r="K56" s="1"/>
      <c r="L56" s="1">
        <f t="shared" si="34"/>
        <v>0</v>
      </c>
      <c r="M56" s="1"/>
      <c r="N56" s="1">
        <f t="shared" si="32"/>
        <v>0</v>
      </c>
      <c r="O56" s="1"/>
      <c r="P56" s="201">
        <f t="shared" si="35"/>
        <v>0</v>
      </c>
      <c r="Q56" s="1">
        <f t="shared" si="3"/>
        <v>0</v>
      </c>
      <c r="R56" s="1">
        <f t="shared" si="0"/>
        <v>0</v>
      </c>
      <c r="S56" s="1">
        <f t="shared" si="4"/>
        <v>0</v>
      </c>
      <c r="T56" s="1">
        <f t="shared" si="5"/>
        <v>0</v>
      </c>
      <c r="U56" s="1">
        <f t="shared" si="1"/>
        <v>0</v>
      </c>
      <c r="V56" s="1">
        <f t="shared" si="6"/>
        <v>0</v>
      </c>
      <c r="W56" s="200">
        <f t="shared" si="7"/>
        <v>0</v>
      </c>
      <c r="X56" s="5">
        <f t="shared" si="42"/>
        <v>0</v>
      </c>
      <c r="Y56" s="1">
        <f t="shared" si="43"/>
        <v>0</v>
      </c>
      <c r="Z56" s="1">
        <f t="shared" si="44"/>
        <v>0</v>
      </c>
      <c r="AA56" s="201">
        <f t="shared" si="45"/>
        <v>0</v>
      </c>
      <c r="AB56" s="5">
        <f t="shared" si="46"/>
        <v>0</v>
      </c>
      <c r="AC56" s="202" t="e">
        <f t="shared" si="47"/>
        <v>#DIV/0!</v>
      </c>
    </row>
    <row r="57" spans="1:29" ht="30" x14ac:dyDescent="0.25">
      <c r="A57" s="199" t="str">
        <f>+'PRIORIZACIÓN (2)'!B59</f>
        <v>Unidad Auditable 47</v>
      </c>
      <c r="B57" s="210" t="str">
        <f>+IF('PRIORIZACIÓN (2)'!I59&gt;0%,"YA CUENTA CON PONDERACIÓN DE RIESGOS, NO DILIGENCIAR ANALISIS OCI", "DILIGENCIE ANALISIS OCI PARA ESTA UNIDAD AUDITABLE")</f>
        <v>DILIGENCIE ANALISIS OCI PARA ESTA UNIDAD AUDITABLE</v>
      </c>
      <c r="C57" s="203"/>
      <c r="D57" s="1">
        <f t="shared" si="27"/>
        <v>0</v>
      </c>
      <c r="E57" s="1"/>
      <c r="F57" s="1">
        <f t="shared" si="33"/>
        <v>0</v>
      </c>
      <c r="G57" s="204"/>
      <c r="H57" s="1">
        <f t="shared" si="29"/>
        <v>0</v>
      </c>
      <c r="I57" s="204"/>
      <c r="J57" s="1">
        <f t="shared" si="30"/>
        <v>0</v>
      </c>
      <c r="K57" s="1"/>
      <c r="L57" s="1">
        <f t="shared" si="34"/>
        <v>0</v>
      </c>
      <c r="M57" s="1"/>
      <c r="N57" s="1">
        <f t="shared" si="32"/>
        <v>0</v>
      </c>
      <c r="O57" s="1"/>
      <c r="P57" s="201">
        <f t="shared" si="35"/>
        <v>0</v>
      </c>
      <c r="Q57" s="1">
        <f t="shared" si="3"/>
        <v>0</v>
      </c>
      <c r="R57" s="1">
        <f t="shared" si="0"/>
        <v>0</v>
      </c>
      <c r="S57" s="1">
        <f t="shared" si="4"/>
        <v>0</v>
      </c>
      <c r="T57" s="1">
        <f t="shared" si="5"/>
        <v>0</v>
      </c>
      <c r="U57" s="1">
        <f t="shared" si="1"/>
        <v>0</v>
      </c>
      <c r="V57" s="1">
        <f t="shared" si="6"/>
        <v>0</v>
      </c>
      <c r="W57" s="200">
        <f t="shared" si="7"/>
        <v>0</v>
      </c>
      <c r="X57" s="5">
        <f t="shared" si="42"/>
        <v>0</v>
      </c>
      <c r="Y57" s="1">
        <f t="shared" si="43"/>
        <v>0</v>
      </c>
      <c r="Z57" s="1">
        <f t="shared" si="44"/>
        <v>0</v>
      </c>
      <c r="AA57" s="201">
        <f t="shared" si="45"/>
        <v>0</v>
      </c>
      <c r="AB57" s="5">
        <f t="shared" si="46"/>
        <v>0</v>
      </c>
      <c r="AC57" s="202" t="e">
        <f t="shared" si="47"/>
        <v>#DIV/0!</v>
      </c>
    </row>
    <row r="58" spans="1:29" ht="30" x14ac:dyDescent="0.25">
      <c r="A58" s="199" t="str">
        <f>+'PRIORIZACIÓN (2)'!B60</f>
        <v>Unidad Auditable 48</v>
      </c>
      <c r="B58" s="210" t="str">
        <f>+IF('PRIORIZACIÓN (2)'!I60&gt;0%,"YA CUENTA CON PONDERACIÓN DE RIESGOS, NO DILIGENCIAR ANALISIS OCI", "DILIGENCIE ANALISIS OCI PARA ESTA UNIDAD AUDITABLE")</f>
        <v>DILIGENCIE ANALISIS OCI PARA ESTA UNIDAD AUDITABLE</v>
      </c>
      <c r="C58" s="203"/>
      <c r="D58" s="1">
        <f t="shared" si="27"/>
        <v>0</v>
      </c>
      <c r="E58" s="1"/>
      <c r="F58" s="1">
        <f t="shared" si="33"/>
        <v>0</v>
      </c>
      <c r="G58" s="204"/>
      <c r="H58" s="1">
        <f t="shared" si="29"/>
        <v>0</v>
      </c>
      <c r="I58" s="204"/>
      <c r="J58" s="1">
        <f t="shared" si="30"/>
        <v>0</v>
      </c>
      <c r="K58" s="1"/>
      <c r="L58" s="1">
        <f t="shared" si="34"/>
        <v>0</v>
      </c>
      <c r="M58" s="1"/>
      <c r="N58" s="1">
        <f t="shared" si="32"/>
        <v>0</v>
      </c>
      <c r="O58" s="1"/>
      <c r="P58" s="201">
        <f t="shared" si="35"/>
        <v>0</v>
      </c>
      <c r="Q58" s="1">
        <f t="shared" si="3"/>
        <v>0</v>
      </c>
      <c r="R58" s="1">
        <f t="shared" si="0"/>
        <v>0</v>
      </c>
      <c r="S58" s="1">
        <f t="shared" si="4"/>
        <v>0</v>
      </c>
      <c r="T58" s="1">
        <f t="shared" si="5"/>
        <v>0</v>
      </c>
      <c r="U58" s="1">
        <f t="shared" si="1"/>
        <v>0</v>
      </c>
      <c r="V58" s="1">
        <f t="shared" si="6"/>
        <v>0</v>
      </c>
      <c r="W58" s="200">
        <f t="shared" si="7"/>
        <v>0</v>
      </c>
      <c r="X58" s="5">
        <f t="shared" si="42"/>
        <v>0</v>
      </c>
      <c r="Y58" s="1">
        <f t="shared" si="43"/>
        <v>0</v>
      </c>
      <c r="Z58" s="1">
        <f t="shared" si="44"/>
        <v>0</v>
      </c>
      <c r="AA58" s="201">
        <f t="shared" si="45"/>
        <v>0</v>
      </c>
      <c r="AB58" s="5">
        <f t="shared" si="46"/>
        <v>0</v>
      </c>
      <c r="AC58" s="202" t="e">
        <f t="shared" si="47"/>
        <v>#DIV/0!</v>
      </c>
    </row>
    <row r="59" spans="1:29" ht="30" x14ac:dyDescent="0.25">
      <c r="A59" s="199" t="str">
        <f>+'PRIORIZACIÓN (2)'!B61</f>
        <v>Unidad Auditable 49</v>
      </c>
      <c r="B59" s="210" t="str">
        <f>+IF('PRIORIZACIÓN (2)'!I61&gt;0%,"YA CUENTA CON PONDERACIÓN DE RIESGOS, NO DILIGENCIAR ANALISIS OCI", "DILIGENCIE ANALISIS OCI PARA ESTA UNIDAD AUDITABLE")</f>
        <v>DILIGENCIE ANALISIS OCI PARA ESTA UNIDAD AUDITABLE</v>
      </c>
      <c r="C59" s="203"/>
      <c r="D59" s="1">
        <f t="shared" si="27"/>
        <v>0</v>
      </c>
      <c r="E59" s="1"/>
      <c r="F59" s="1">
        <f t="shared" si="33"/>
        <v>0</v>
      </c>
      <c r="G59" s="204"/>
      <c r="H59" s="1">
        <f t="shared" si="29"/>
        <v>0</v>
      </c>
      <c r="I59" s="204"/>
      <c r="J59" s="1">
        <f t="shared" si="30"/>
        <v>0</v>
      </c>
      <c r="K59" s="1"/>
      <c r="L59" s="1">
        <f t="shared" si="34"/>
        <v>0</v>
      </c>
      <c r="M59" s="1"/>
      <c r="N59" s="1">
        <f t="shared" si="32"/>
        <v>0</v>
      </c>
      <c r="O59" s="1"/>
      <c r="P59" s="201">
        <f t="shared" si="35"/>
        <v>0</v>
      </c>
      <c r="Q59" s="1">
        <f t="shared" si="3"/>
        <v>0</v>
      </c>
      <c r="R59" s="1">
        <f t="shared" si="0"/>
        <v>0</v>
      </c>
      <c r="S59" s="1">
        <f t="shared" si="4"/>
        <v>0</v>
      </c>
      <c r="T59" s="1">
        <f t="shared" si="5"/>
        <v>0</v>
      </c>
      <c r="U59" s="1">
        <f t="shared" si="1"/>
        <v>0</v>
      </c>
      <c r="V59" s="1">
        <f t="shared" si="6"/>
        <v>0</v>
      </c>
      <c r="W59" s="200">
        <f t="shared" si="7"/>
        <v>0</v>
      </c>
      <c r="X59" s="5">
        <f t="shared" si="42"/>
        <v>0</v>
      </c>
      <c r="Y59" s="1">
        <f t="shared" si="43"/>
        <v>0</v>
      </c>
      <c r="Z59" s="1">
        <f t="shared" si="44"/>
        <v>0</v>
      </c>
      <c r="AA59" s="201">
        <f t="shared" si="45"/>
        <v>0</v>
      </c>
      <c r="AB59" s="5">
        <f t="shared" si="46"/>
        <v>0</v>
      </c>
      <c r="AC59" s="202" t="e">
        <f t="shared" si="47"/>
        <v>#DIV/0!</v>
      </c>
    </row>
    <row r="60" spans="1:29" ht="30" x14ac:dyDescent="0.25">
      <c r="A60" s="199" t="str">
        <f>+'PRIORIZACIÓN (2)'!B62</f>
        <v>Unidad Auditable 50</v>
      </c>
      <c r="B60" s="210" t="str">
        <f>+IF('PRIORIZACIÓN (2)'!I62&gt;0%,"YA CUENTA CON PONDERACIÓN DE RIESGOS, NO DILIGENCIAR ANALISIS OCI", "DILIGENCIE ANALISIS OCI PARA ESTA UNIDAD AUDITABLE")</f>
        <v>DILIGENCIE ANALISIS OCI PARA ESTA UNIDAD AUDITABLE</v>
      </c>
      <c r="C60" s="203"/>
      <c r="D60" s="1">
        <f t="shared" si="27"/>
        <v>0</v>
      </c>
      <c r="E60" s="1"/>
      <c r="F60" s="1">
        <f t="shared" si="33"/>
        <v>0</v>
      </c>
      <c r="G60" s="204"/>
      <c r="H60" s="1">
        <f t="shared" si="29"/>
        <v>0</v>
      </c>
      <c r="I60" s="204"/>
      <c r="J60" s="1">
        <f t="shared" si="30"/>
        <v>0</v>
      </c>
      <c r="K60" s="1"/>
      <c r="L60" s="1">
        <f t="shared" si="34"/>
        <v>0</v>
      </c>
      <c r="M60" s="1"/>
      <c r="N60" s="1">
        <f t="shared" si="32"/>
        <v>0</v>
      </c>
      <c r="O60" s="1"/>
      <c r="P60" s="201">
        <f t="shared" si="35"/>
        <v>0</v>
      </c>
      <c r="Q60" s="1">
        <f t="shared" si="3"/>
        <v>0</v>
      </c>
      <c r="R60" s="1">
        <f t="shared" si="0"/>
        <v>0</v>
      </c>
      <c r="S60" s="1">
        <f t="shared" si="4"/>
        <v>0</v>
      </c>
      <c r="T60" s="1">
        <f t="shared" si="5"/>
        <v>0</v>
      </c>
      <c r="U60" s="1">
        <f t="shared" si="1"/>
        <v>0</v>
      </c>
      <c r="V60" s="1">
        <f t="shared" si="6"/>
        <v>0</v>
      </c>
      <c r="W60" s="200">
        <f t="shared" si="7"/>
        <v>0</v>
      </c>
      <c r="X60" s="5">
        <f t="shared" si="42"/>
        <v>0</v>
      </c>
      <c r="Y60" s="1">
        <f t="shared" si="43"/>
        <v>0</v>
      </c>
      <c r="Z60" s="1">
        <f t="shared" si="44"/>
        <v>0</v>
      </c>
      <c r="AA60" s="201">
        <f t="shared" si="45"/>
        <v>0</v>
      </c>
      <c r="AB60" s="5">
        <f t="shared" si="46"/>
        <v>0</v>
      </c>
      <c r="AC60" s="202" t="e">
        <f t="shared" si="47"/>
        <v>#DIV/0!</v>
      </c>
    </row>
    <row r="61" spans="1:29" ht="30" x14ac:dyDescent="0.25">
      <c r="A61" s="199" t="str">
        <f>+'PRIORIZACIÓN (2)'!B63</f>
        <v>Unidad Auditable 51</v>
      </c>
      <c r="B61" s="210" t="str">
        <f>+IF('PRIORIZACIÓN (2)'!I63&gt;0%,"YA CUENTA CON PONDERACIÓN DE RIESGOS, NO DILIGENCIAR ANALISIS OCI", "DILIGENCIE ANALISIS OCI PARA ESTA UNIDAD AUDITABLE")</f>
        <v>DILIGENCIE ANALISIS OCI PARA ESTA UNIDAD AUDITABLE</v>
      </c>
      <c r="C61" s="203"/>
      <c r="D61" s="1">
        <f t="shared" si="27"/>
        <v>0</v>
      </c>
      <c r="E61" s="1"/>
      <c r="F61" s="1">
        <f t="shared" si="33"/>
        <v>0</v>
      </c>
      <c r="G61" s="204"/>
      <c r="H61" s="1">
        <f t="shared" si="29"/>
        <v>0</v>
      </c>
      <c r="I61" s="204"/>
      <c r="J61" s="1">
        <f t="shared" si="30"/>
        <v>0</v>
      </c>
      <c r="K61" s="1"/>
      <c r="L61" s="1">
        <f t="shared" si="34"/>
        <v>0</v>
      </c>
      <c r="M61" s="1"/>
      <c r="N61" s="1">
        <f t="shared" si="32"/>
        <v>0</v>
      </c>
      <c r="O61" s="1"/>
      <c r="P61" s="201">
        <f t="shared" si="35"/>
        <v>0</v>
      </c>
      <c r="Q61" s="1">
        <f t="shared" si="3"/>
        <v>0</v>
      </c>
      <c r="R61" s="1">
        <f t="shared" si="0"/>
        <v>0</v>
      </c>
      <c r="S61" s="1">
        <f t="shared" si="4"/>
        <v>0</v>
      </c>
      <c r="T61" s="1">
        <f t="shared" si="5"/>
        <v>0</v>
      </c>
      <c r="U61" s="1">
        <f t="shared" si="1"/>
        <v>0</v>
      </c>
      <c r="V61" s="1">
        <f t="shared" si="6"/>
        <v>0</v>
      </c>
      <c r="W61" s="200">
        <f t="shared" si="7"/>
        <v>0</v>
      </c>
      <c r="X61" s="5">
        <f t="shared" si="42"/>
        <v>0</v>
      </c>
      <c r="Y61" s="1">
        <f t="shared" si="43"/>
        <v>0</v>
      </c>
      <c r="Z61" s="1">
        <f t="shared" si="44"/>
        <v>0</v>
      </c>
      <c r="AA61" s="201">
        <f t="shared" si="45"/>
        <v>0</v>
      </c>
      <c r="AB61" s="5">
        <f t="shared" si="46"/>
        <v>0</v>
      </c>
      <c r="AC61" s="202" t="e">
        <f t="shared" si="47"/>
        <v>#DIV/0!</v>
      </c>
    </row>
    <row r="62" spans="1:29" ht="30" x14ac:dyDescent="0.25">
      <c r="A62" s="199" t="str">
        <f>+'PRIORIZACIÓN (2)'!B64</f>
        <v>Unidad Auditable 52</v>
      </c>
      <c r="B62" s="210" t="str">
        <f>+IF('PRIORIZACIÓN (2)'!I64&gt;0%,"YA CUENTA CON PONDERACIÓN DE RIESGOS, NO DILIGENCIAR ANALISIS OCI", "DILIGENCIE ANALISIS OCI PARA ESTA UNIDAD AUDITABLE")</f>
        <v>DILIGENCIE ANALISIS OCI PARA ESTA UNIDAD AUDITABLE</v>
      </c>
      <c r="C62" s="203"/>
      <c r="D62" s="1">
        <f t="shared" si="27"/>
        <v>0</v>
      </c>
      <c r="E62" s="1"/>
      <c r="F62" s="1">
        <f t="shared" si="33"/>
        <v>0</v>
      </c>
      <c r="G62" s="204"/>
      <c r="H62" s="1">
        <f t="shared" si="29"/>
        <v>0</v>
      </c>
      <c r="I62" s="204"/>
      <c r="J62" s="1">
        <f t="shared" si="30"/>
        <v>0</v>
      </c>
      <c r="K62" s="1"/>
      <c r="L62" s="1">
        <f t="shared" si="34"/>
        <v>0</v>
      </c>
      <c r="M62" s="1"/>
      <c r="N62" s="1">
        <f t="shared" si="32"/>
        <v>0</v>
      </c>
      <c r="O62" s="1"/>
      <c r="P62" s="201">
        <f t="shared" si="35"/>
        <v>0</v>
      </c>
      <c r="Q62" s="1">
        <f t="shared" si="3"/>
        <v>0</v>
      </c>
      <c r="R62" s="1">
        <f t="shared" si="0"/>
        <v>0</v>
      </c>
      <c r="S62" s="1">
        <f t="shared" si="4"/>
        <v>0</v>
      </c>
      <c r="T62" s="1">
        <f t="shared" si="5"/>
        <v>0</v>
      </c>
      <c r="U62" s="1">
        <f t="shared" si="1"/>
        <v>0</v>
      </c>
      <c r="V62" s="1">
        <f t="shared" si="6"/>
        <v>0</v>
      </c>
      <c r="W62" s="200">
        <f t="shared" si="7"/>
        <v>0</v>
      </c>
      <c r="X62" s="5">
        <f t="shared" si="42"/>
        <v>0</v>
      </c>
      <c r="Y62" s="1">
        <f t="shared" si="43"/>
        <v>0</v>
      </c>
      <c r="Z62" s="1">
        <f t="shared" si="44"/>
        <v>0</v>
      </c>
      <c r="AA62" s="201">
        <f t="shared" si="45"/>
        <v>0</v>
      </c>
      <c r="AB62" s="5">
        <f t="shared" si="46"/>
        <v>0</v>
      </c>
      <c r="AC62" s="202" t="e">
        <f t="shared" si="47"/>
        <v>#DIV/0!</v>
      </c>
    </row>
    <row r="63" spans="1:29" ht="30" x14ac:dyDescent="0.25">
      <c r="A63" s="199" t="str">
        <f>+'PRIORIZACIÓN (2)'!B65</f>
        <v>Unidad Auditable 53</v>
      </c>
      <c r="B63" s="210" t="str">
        <f>+IF('PRIORIZACIÓN (2)'!I65&gt;0%,"YA CUENTA CON PONDERACIÓN DE RIESGOS, NO DILIGENCIAR ANALISIS OCI", "DILIGENCIE ANALISIS OCI PARA ESTA UNIDAD AUDITABLE")</f>
        <v>DILIGENCIE ANALISIS OCI PARA ESTA UNIDAD AUDITABLE</v>
      </c>
      <c r="C63" s="203"/>
      <c r="D63" s="1">
        <f t="shared" si="27"/>
        <v>0</v>
      </c>
      <c r="E63" s="1"/>
      <c r="F63" s="1">
        <f t="shared" si="33"/>
        <v>0</v>
      </c>
      <c r="G63" s="204"/>
      <c r="H63" s="1">
        <f t="shared" si="29"/>
        <v>0</v>
      </c>
      <c r="I63" s="204"/>
      <c r="J63" s="1">
        <f t="shared" si="30"/>
        <v>0</v>
      </c>
      <c r="K63" s="1"/>
      <c r="L63" s="1">
        <f t="shared" si="34"/>
        <v>0</v>
      </c>
      <c r="M63" s="1"/>
      <c r="N63" s="1">
        <f t="shared" si="32"/>
        <v>0</v>
      </c>
      <c r="O63" s="1"/>
      <c r="P63" s="201">
        <f t="shared" si="35"/>
        <v>0</v>
      </c>
      <c r="Q63" s="1">
        <f t="shared" si="3"/>
        <v>0</v>
      </c>
      <c r="R63" s="1">
        <f t="shared" si="0"/>
        <v>0</v>
      </c>
      <c r="S63" s="1">
        <f t="shared" si="4"/>
        <v>0</v>
      </c>
      <c r="T63" s="1">
        <f t="shared" si="5"/>
        <v>0</v>
      </c>
      <c r="U63" s="1">
        <f t="shared" si="1"/>
        <v>0</v>
      </c>
      <c r="V63" s="1">
        <f t="shared" si="6"/>
        <v>0</v>
      </c>
      <c r="W63" s="200">
        <f t="shared" si="7"/>
        <v>0</v>
      </c>
      <c r="X63" s="5">
        <f t="shared" si="42"/>
        <v>0</v>
      </c>
      <c r="Y63" s="1">
        <f t="shared" si="43"/>
        <v>0</v>
      </c>
      <c r="Z63" s="1">
        <f t="shared" si="44"/>
        <v>0</v>
      </c>
      <c r="AA63" s="201">
        <f t="shared" si="45"/>
        <v>0</v>
      </c>
      <c r="AB63" s="5">
        <f t="shared" si="46"/>
        <v>0</v>
      </c>
      <c r="AC63" s="202" t="e">
        <f t="shared" si="47"/>
        <v>#DIV/0!</v>
      </c>
    </row>
    <row r="64" spans="1:29" ht="30" x14ac:dyDescent="0.25">
      <c r="A64" s="199" t="str">
        <f>+'PRIORIZACIÓN (2)'!B66</f>
        <v>Unidad Auditable 54</v>
      </c>
      <c r="B64" s="210" t="str">
        <f>+IF('PRIORIZACIÓN (2)'!I66&gt;0%,"YA CUENTA CON PONDERACIÓN DE RIESGOS, NO DILIGENCIAR ANALISIS OCI", "DILIGENCIE ANALISIS OCI PARA ESTA UNIDAD AUDITABLE")</f>
        <v>DILIGENCIE ANALISIS OCI PARA ESTA UNIDAD AUDITABLE</v>
      </c>
      <c r="C64" s="203"/>
      <c r="D64" s="1">
        <f t="shared" si="27"/>
        <v>0</v>
      </c>
      <c r="E64" s="1"/>
      <c r="F64" s="1">
        <f t="shared" si="33"/>
        <v>0</v>
      </c>
      <c r="G64" s="204"/>
      <c r="H64" s="1">
        <f t="shared" si="29"/>
        <v>0</v>
      </c>
      <c r="I64" s="204"/>
      <c r="J64" s="1">
        <f t="shared" si="30"/>
        <v>0</v>
      </c>
      <c r="K64" s="1"/>
      <c r="L64" s="1">
        <f t="shared" si="34"/>
        <v>0</v>
      </c>
      <c r="M64" s="1"/>
      <c r="N64" s="1">
        <f t="shared" si="32"/>
        <v>0</v>
      </c>
      <c r="O64" s="1"/>
      <c r="P64" s="201">
        <f t="shared" si="35"/>
        <v>0</v>
      </c>
      <c r="Q64" s="1">
        <f t="shared" si="3"/>
        <v>0</v>
      </c>
      <c r="R64" s="1">
        <f t="shared" si="0"/>
        <v>0</v>
      </c>
      <c r="S64" s="1">
        <f t="shared" si="4"/>
        <v>0</v>
      </c>
      <c r="T64" s="1">
        <f t="shared" si="5"/>
        <v>0</v>
      </c>
      <c r="U64" s="1">
        <f t="shared" si="1"/>
        <v>0</v>
      </c>
      <c r="V64" s="1">
        <f t="shared" si="6"/>
        <v>0</v>
      </c>
      <c r="W64" s="200">
        <f t="shared" si="7"/>
        <v>0</v>
      </c>
      <c r="X64" s="5">
        <f t="shared" si="42"/>
        <v>0</v>
      </c>
      <c r="Y64" s="1">
        <f t="shared" si="43"/>
        <v>0</v>
      </c>
      <c r="Z64" s="1">
        <f t="shared" si="44"/>
        <v>0</v>
      </c>
      <c r="AA64" s="201">
        <f t="shared" si="45"/>
        <v>0</v>
      </c>
      <c r="AB64" s="5">
        <f t="shared" si="46"/>
        <v>0</v>
      </c>
      <c r="AC64" s="202" t="e">
        <f t="shared" si="47"/>
        <v>#DIV/0!</v>
      </c>
    </row>
    <row r="65" spans="1:29" ht="30" x14ac:dyDescent="0.25">
      <c r="A65" s="199" t="str">
        <f>+'PRIORIZACIÓN (2)'!B67</f>
        <v>Unidad Auditable 55</v>
      </c>
      <c r="B65" s="210" t="str">
        <f>+IF('PRIORIZACIÓN (2)'!I67&gt;0%,"YA CUENTA CON PONDERACIÓN DE RIESGOS, NO DILIGENCIAR ANALISIS OCI", "DILIGENCIE ANALISIS OCI PARA ESTA UNIDAD AUDITABLE")</f>
        <v>DILIGENCIE ANALISIS OCI PARA ESTA UNIDAD AUDITABLE</v>
      </c>
      <c r="C65" s="203"/>
      <c r="D65" s="1">
        <f t="shared" si="27"/>
        <v>0</v>
      </c>
      <c r="E65" s="1"/>
      <c r="F65" s="1">
        <f t="shared" si="33"/>
        <v>0</v>
      </c>
      <c r="G65" s="204"/>
      <c r="H65" s="1">
        <f t="shared" si="29"/>
        <v>0</v>
      </c>
      <c r="I65" s="204"/>
      <c r="J65" s="1">
        <f t="shared" si="30"/>
        <v>0</v>
      </c>
      <c r="K65" s="1"/>
      <c r="L65" s="1">
        <f t="shared" si="34"/>
        <v>0</v>
      </c>
      <c r="M65" s="1"/>
      <c r="N65" s="1">
        <f t="shared" si="32"/>
        <v>0</v>
      </c>
      <c r="O65" s="1"/>
      <c r="P65" s="201">
        <f t="shared" si="35"/>
        <v>0</v>
      </c>
      <c r="Q65" s="1">
        <f t="shared" si="3"/>
        <v>0</v>
      </c>
      <c r="R65" s="1">
        <f t="shared" si="0"/>
        <v>0</v>
      </c>
      <c r="S65" s="1">
        <f t="shared" si="4"/>
        <v>0</v>
      </c>
      <c r="T65" s="1">
        <f t="shared" si="5"/>
        <v>0</v>
      </c>
      <c r="U65" s="1">
        <f t="shared" si="1"/>
        <v>0</v>
      </c>
      <c r="V65" s="1">
        <f t="shared" si="6"/>
        <v>0</v>
      </c>
      <c r="W65" s="200">
        <f t="shared" si="7"/>
        <v>0</v>
      </c>
      <c r="X65" s="5">
        <f t="shared" si="42"/>
        <v>0</v>
      </c>
      <c r="Y65" s="1">
        <f t="shared" si="43"/>
        <v>0</v>
      </c>
      <c r="Z65" s="1">
        <f t="shared" si="44"/>
        <v>0</v>
      </c>
      <c r="AA65" s="201">
        <f t="shared" si="45"/>
        <v>0</v>
      </c>
      <c r="AB65" s="5">
        <f t="shared" si="46"/>
        <v>0</v>
      </c>
      <c r="AC65" s="202" t="e">
        <f t="shared" si="47"/>
        <v>#DIV/0!</v>
      </c>
    </row>
    <row r="66" spans="1:29" ht="30" x14ac:dyDescent="0.25">
      <c r="A66" s="199" t="str">
        <f>+'PRIORIZACIÓN (2)'!B68</f>
        <v>Unidad Auditable 56</v>
      </c>
      <c r="B66" s="210" t="str">
        <f>+IF('PRIORIZACIÓN (2)'!I68&gt;0%,"YA CUENTA CON PONDERACIÓN DE RIESGOS, NO DILIGENCIAR ANALISIS OCI", "DILIGENCIE ANALISIS OCI PARA ESTA UNIDAD AUDITABLE")</f>
        <v>DILIGENCIE ANALISIS OCI PARA ESTA UNIDAD AUDITABLE</v>
      </c>
      <c r="C66" s="203"/>
      <c r="D66" s="1">
        <f t="shared" si="27"/>
        <v>0</v>
      </c>
      <c r="E66" s="1"/>
      <c r="F66" s="1">
        <f t="shared" si="33"/>
        <v>0</v>
      </c>
      <c r="G66" s="204"/>
      <c r="H66" s="1">
        <f t="shared" si="29"/>
        <v>0</v>
      </c>
      <c r="I66" s="204"/>
      <c r="J66" s="1">
        <f t="shared" si="30"/>
        <v>0</v>
      </c>
      <c r="K66" s="1"/>
      <c r="L66" s="1">
        <f t="shared" si="34"/>
        <v>0</v>
      </c>
      <c r="M66" s="1"/>
      <c r="N66" s="1">
        <f t="shared" si="32"/>
        <v>0</v>
      </c>
      <c r="O66" s="1"/>
      <c r="P66" s="201">
        <f t="shared" si="35"/>
        <v>0</v>
      </c>
      <c r="Q66" s="1">
        <f t="shared" si="3"/>
        <v>0</v>
      </c>
      <c r="R66" s="1">
        <f t="shared" si="0"/>
        <v>0</v>
      </c>
      <c r="S66" s="1">
        <f t="shared" si="4"/>
        <v>0</v>
      </c>
      <c r="T66" s="1">
        <f t="shared" si="5"/>
        <v>0</v>
      </c>
      <c r="U66" s="1">
        <f t="shared" si="1"/>
        <v>0</v>
      </c>
      <c r="V66" s="1">
        <f t="shared" si="6"/>
        <v>0</v>
      </c>
      <c r="W66" s="200">
        <f t="shared" si="7"/>
        <v>0</v>
      </c>
      <c r="X66" s="5">
        <f t="shared" si="42"/>
        <v>0</v>
      </c>
      <c r="Y66" s="1">
        <f t="shared" si="43"/>
        <v>0</v>
      </c>
      <c r="Z66" s="1">
        <f t="shared" si="44"/>
        <v>0</v>
      </c>
      <c r="AA66" s="201">
        <f t="shared" si="45"/>
        <v>0</v>
      </c>
      <c r="AB66" s="5">
        <f t="shared" si="46"/>
        <v>0</v>
      </c>
      <c r="AC66" s="202" t="e">
        <f t="shared" si="47"/>
        <v>#DIV/0!</v>
      </c>
    </row>
    <row r="67" spans="1:29" ht="30" x14ac:dyDescent="0.25">
      <c r="A67" s="199" t="str">
        <f>+'PRIORIZACIÓN (2)'!B69</f>
        <v>Unidad Auditable 57</v>
      </c>
      <c r="B67" s="210" t="str">
        <f>+IF('PRIORIZACIÓN (2)'!I69&gt;0%,"YA CUENTA CON PONDERACIÓN DE RIESGOS, NO DILIGENCIAR ANALISIS OCI", "DILIGENCIE ANALISIS OCI PARA ESTA UNIDAD AUDITABLE")</f>
        <v>DILIGENCIE ANALISIS OCI PARA ESTA UNIDAD AUDITABLE</v>
      </c>
      <c r="C67" s="203"/>
      <c r="D67" s="1">
        <f t="shared" si="27"/>
        <v>0</v>
      </c>
      <c r="E67" s="1"/>
      <c r="F67" s="1">
        <f t="shared" si="33"/>
        <v>0</v>
      </c>
      <c r="G67" s="204"/>
      <c r="H67" s="1">
        <f t="shared" si="29"/>
        <v>0</v>
      </c>
      <c r="I67" s="204"/>
      <c r="J67" s="1">
        <f t="shared" si="30"/>
        <v>0</v>
      </c>
      <c r="K67" s="1"/>
      <c r="L67" s="1">
        <f t="shared" si="34"/>
        <v>0</v>
      </c>
      <c r="M67" s="1"/>
      <c r="N67" s="1">
        <f t="shared" si="32"/>
        <v>0</v>
      </c>
      <c r="O67" s="1"/>
      <c r="P67" s="201">
        <f t="shared" si="35"/>
        <v>0</v>
      </c>
      <c r="Q67" s="1">
        <f t="shared" si="3"/>
        <v>0</v>
      </c>
      <c r="R67" s="1">
        <f t="shared" si="0"/>
        <v>0</v>
      </c>
      <c r="S67" s="1">
        <f t="shared" si="4"/>
        <v>0</v>
      </c>
      <c r="T67" s="1">
        <f t="shared" si="5"/>
        <v>0</v>
      </c>
      <c r="U67" s="1">
        <f t="shared" si="1"/>
        <v>0</v>
      </c>
      <c r="V67" s="1">
        <f t="shared" si="6"/>
        <v>0</v>
      </c>
      <c r="W67" s="200">
        <f t="shared" si="7"/>
        <v>0</v>
      </c>
      <c r="X67" s="5">
        <f t="shared" si="42"/>
        <v>0</v>
      </c>
      <c r="Y67" s="1">
        <f t="shared" si="43"/>
        <v>0</v>
      </c>
      <c r="Z67" s="1">
        <f t="shared" si="44"/>
        <v>0</v>
      </c>
      <c r="AA67" s="201">
        <f t="shared" si="45"/>
        <v>0</v>
      </c>
      <c r="AB67" s="5">
        <f t="shared" si="46"/>
        <v>0</v>
      </c>
      <c r="AC67" s="202" t="e">
        <f t="shared" si="47"/>
        <v>#DIV/0!</v>
      </c>
    </row>
    <row r="68" spans="1:29" ht="30" x14ac:dyDescent="0.25">
      <c r="A68" s="199" t="str">
        <f>+'PRIORIZACIÓN (2)'!B70</f>
        <v>Unidad Auditable 58</v>
      </c>
      <c r="B68" s="210" t="str">
        <f>+IF('PRIORIZACIÓN (2)'!I70&gt;0%,"YA CUENTA CON PONDERACIÓN DE RIESGOS, NO DILIGENCIAR ANALISIS OCI", "DILIGENCIE ANALISIS OCI PARA ESTA UNIDAD AUDITABLE")</f>
        <v>DILIGENCIE ANALISIS OCI PARA ESTA UNIDAD AUDITABLE</v>
      </c>
      <c r="C68" s="203"/>
      <c r="D68" s="1">
        <f t="shared" si="27"/>
        <v>0</v>
      </c>
      <c r="E68" s="1"/>
      <c r="F68" s="1">
        <f t="shared" si="33"/>
        <v>0</v>
      </c>
      <c r="G68" s="204"/>
      <c r="H68" s="1">
        <f t="shared" si="29"/>
        <v>0</v>
      </c>
      <c r="I68" s="204"/>
      <c r="J68" s="1">
        <f t="shared" si="30"/>
        <v>0</v>
      </c>
      <c r="K68" s="1"/>
      <c r="L68" s="1">
        <f t="shared" si="34"/>
        <v>0</v>
      </c>
      <c r="M68" s="1"/>
      <c r="N68" s="1">
        <f t="shared" si="32"/>
        <v>0</v>
      </c>
      <c r="O68" s="1"/>
      <c r="P68" s="201">
        <f t="shared" si="35"/>
        <v>0</v>
      </c>
      <c r="Q68" s="1">
        <f t="shared" si="3"/>
        <v>0</v>
      </c>
      <c r="R68" s="1">
        <f t="shared" si="0"/>
        <v>0</v>
      </c>
      <c r="S68" s="1">
        <f t="shared" si="4"/>
        <v>0</v>
      </c>
      <c r="T68" s="1">
        <f t="shared" si="5"/>
        <v>0</v>
      </c>
      <c r="U68" s="1">
        <f t="shared" si="1"/>
        <v>0</v>
      </c>
      <c r="V68" s="1">
        <f t="shared" si="6"/>
        <v>0</v>
      </c>
      <c r="W68" s="200">
        <f t="shared" si="7"/>
        <v>0</v>
      </c>
      <c r="X68" s="5">
        <f t="shared" si="42"/>
        <v>0</v>
      </c>
      <c r="Y68" s="1">
        <f t="shared" si="43"/>
        <v>0</v>
      </c>
      <c r="Z68" s="1">
        <f t="shared" si="44"/>
        <v>0</v>
      </c>
      <c r="AA68" s="201">
        <f t="shared" si="45"/>
        <v>0</v>
      </c>
      <c r="AB68" s="5">
        <f t="shared" si="46"/>
        <v>0</v>
      </c>
      <c r="AC68" s="202" t="e">
        <f t="shared" si="47"/>
        <v>#DIV/0!</v>
      </c>
    </row>
    <row r="69" spans="1:29" ht="30" x14ac:dyDescent="0.25">
      <c r="A69" s="199" t="str">
        <f>+'PRIORIZACIÓN (2)'!B71</f>
        <v>Unidad Auditable 59</v>
      </c>
      <c r="B69" s="210" t="str">
        <f>+IF('PRIORIZACIÓN (2)'!I71&gt;0%,"YA CUENTA CON PONDERACIÓN DE RIESGOS, NO DILIGENCIAR ANALISIS OCI", "DILIGENCIE ANALISIS OCI PARA ESTA UNIDAD AUDITABLE")</f>
        <v>DILIGENCIE ANALISIS OCI PARA ESTA UNIDAD AUDITABLE</v>
      </c>
      <c r="C69" s="203"/>
      <c r="D69" s="1">
        <f t="shared" si="27"/>
        <v>0</v>
      </c>
      <c r="E69" s="1"/>
      <c r="F69" s="1">
        <f t="shared" si="33"/>
        <v>0</v>
      </c>
      <c r="G69" s="204"/>
      <c r="H69" s="1">
        <f t="shared" si="29"/>
        <v>0</v>
      </c>
      <c r="I69" s="204"/>
      <c r="J69" s="1">
        <f t="shared" si="30"/>
        <v>0</v>
      </c>
      <c r="K69" s="1"/>
      <c r="L69" s="1">
        <f t="shared" si="34"/>
        <v>0</v>
      </c>
      <c r="M69" s="1"/>
      <c r="N69" s="1">
        <f t="shared" si="32"/>
        <v>0</v>
      </c>
      <c r="O69" s="1"/>
      <c r="P69" s="201">
        <f t="shared" si="35"/>
        <v>0</v>
      </c>
      <c r="Q69" s="1">
        <f t="shared" si="3"/>
        <v>0</v>
      </c>
      <c r="R69" s="1">
        <f t="shared" si="0"/>
        <v>0</v>
      </c>
      <c r="S69" s="1">
        <f t="shared" si="4"/>
        <v>0</v>
      </c>
      <c r="T69" s="1">
        <f t="shared" si="5"/>
        <v>0</v>
      </c>
      <c r="U69" s="1">
        <f t="shared" si="1"/>
        <v>0</v>
      </c>
      <c r="V69" s="1">
        <f t="shared" si="6"/>
        <v>0</v>
      </c>
      <c r="W69" s="200">
        <f t="shared" si="7"/>
        <v>0</v>
      </c>
      <c r="X69" s="5">
        <f t="shared" si="42"/>
        <v>0</v>
      </c>
      <c r="Y69" s="1">
        <f t="shared" si="43"/>
        <v>0</v>
      </c>
      <c r="Z69" s="1">
        <f t="shared" si="44"/>
        <v>0</v>
      </c>
      <c r="AA69" s="201">
        <f t="shared" si="45"/>
        <v>0</v>
      </c>
      <c r="AB69" s="5">
        <f t="shared" si="46"/>
        <v>0</v>
      </c>
      <c r="AC69" s="202" t="e">
        <f t="shared" si="47"/>
        <v>#DIV/0!</v>
      </c>
    </row>
    <row r="70" spans="1:29" ht="30" x14ac:dyDescent="0.25">
      <c r="A70" s="199" t="str">
        <f>+'PRIORIZACIÓN (2)'!B72</f>
        <v>Unidad Auditable 60</v>
      </c>
      <c r="B70" s="210" t="str">
        <f>+IF('PRIORIZACIÓN (2)'!I72&gt;0%,"YA CUENTA CON PONDERACIÓN DE RIESGOS, NO DILIGENCIAR ANALISIS OCI", "DILIGENCIE ANALISIS OCI PARA ESTA UNIDAD AUDITABLE")</f>
        <v>DILIGENCIE ANALISIS OCI PARA ESTA UNIDAD AUDITABLE</v>
      </c>
      <c r="C70" s="203"/>
      <c r="D70" s="1">
        <f t="shared" si="27"/>
        <v>0</v>
      </c>
      <c r="E70" s="1"/>
      <c r="F70" s="1">
        <f t="shared" si="33"/>
        <v>0</v>
      </c>
      <c r="G70" s="204"/>
      <c r="H70" s="1">
        <f t="shared" si="29"/>
        <v>0</v>
      </c>
      <c r="I70" s="204"/>
      <c r="J70" s="1">
        <f t="shared" si="30"/>
        <v>0</v>
      </c>
      <c r="K70" s="1"/>
      <c r="L70" s="1">
        <f t="shared" si="34"/>
        <v>0</v>
      </c>
      <c r="M70" s="1"/>
      <c r="N70" s="1">
        <f t="shared" si="32"/>
        <v>0</v>
      </c>
      <c r="O70" s="1"/>
      <c r="P70" s="201">
        <f t="shared" si="35"/>
        <v>0</v>
      </c>
      <c r="Q70" s="1">
        <f t="shared" si="3"/>
        <v>0</v>
      </c>
      <c r="R70" s="1">
        <f t="shared" si="0"/>
        <v>0</v>
      </c>
      <c r="S70" s="1">
        <f t="shared" si="4"/>
        <v>0</v>
      </c>
      <c r="T70" s="1">
        <f t="shared" si="5"/>
        <v>0</v>
      </c>
      <c r="U70" s="1">
        <f t="shared" si="1"/>
        <v>0</v>
      </c>
      <c r="V70" s="1">
        <f t="shared" si="6"/>
        <v>0</v>
      </c>
      <c r="W70" s="200">
        <f t="shared" si="7"/>
        <v>0</v>
      </c>
      <c r="X70" s="5">
        <f t="shared" si="42"/>
        <v>0</v>
      </c>
      <c r="Y70" s="1">
        <f t="shared" si="43"/>
        <v>0</v>
      </c>
      <c r="Z70" s="1">
        <f t="shared" si="44"/>
        <v>0</v>
      </c>
      <c r="AA70" s="201">
        <f t="shared" si="45"/>
        <v>0</v>
      </c>
      <c r="AB70" s="5">
        <f t="shared" si="46"/>
        <v>0</v>
      </c>
      <c r="AC70" s="202" t="e">
        <f t="shared" si="47"/>
        <v>#DIV/0!</v>
      </c>
    </row>
    <row r="71" spans="1:29" ht="30" x14ac:dyDescent="0.25">
      <c r="A71" s="199" t="str">
        <f>+'PRIORIZACIÓN (2)'!B73</f>
        <v>Unidad Auditable 61</v>
      </c>
      <c r="B71" s="210" t="str">
        <f>+IF('PRIORIZACIÓN (2)'!I73&gt;0%,"YA CUENTA CON PONDERACIÓN DE RIESGOS, NO DILIGENCIAR ANALISIS OCI", "DILIGENCIE ANALISIS OCI PARA ESTA UNIDAD AUDITABLE")</f>
        <v>DILIGENCIE ANALISIS OCI PARA ESTA UNIDAD AUDITABLE</v>
      </c>
      <c r="C71" s="203"/>
      <c r="D71" s="1">
        <f t="shared" si="27"/>
        <v>0</v>
      </c>
      <c r="E71" s="1"/>
      <c r="F71" s="1">
        <f t="shared" si="33"/>
        <v>0</v>
      </c>
      <c r="G71" s="204"/>
      <c r="H71" s="1">
        <f t="shared" si="29"/>
        <v>0</v>
      </c>
      <c r="I71" s="204"/>
      <c r="J71" s="1">
        <f t="shared" si="30"/>
        <v>0</v>
      </c>
      <c r="K71" s="1"/>
      <c r="L71" s="1">
        <f t="shared" si="34"/>
        <v>0</v>
      </c>
      <c r="M71" s="1"/>
      <c r="N71" s="1">
        <f t="shared" si="32"/>
        <v>0</v>
      </c>
      <c r="O71" s="1"/>
      <c r="P71" s="201">
        <f t="shared" si="35"/>
        <v>0</v>
      </c>
      <c r="Q71" s="1">
        <f t="shared" si="3"/>
        <v>0</v>
      </c>
      <c r="R71" s="1">
        <f t="shared" si="0"/>
        <v>0</v>
      </c>
      <c r="S71" s="1">
        <f t="shared" si="4"/>
        <v>0</v>
      </c>
      <c r="T71" s="1">
        <f t="shared" si="5"/>
        <v>0</v>
      </c>
      <c r="U71" s="1">
        <f t="shared" si="1"/>
        <v>0</v>
      </c>
      <c r="V71" s="1">
        <f t="shared" si="6"/>
        <v>0</v>
      </c>
      <c r="W71" s="200">
        <f t="shared" si="7"/>
        <v>0</v>
      </c>
      <c r="X71" s="5">
        <f t="shared" si="42"/>
        <v>0</v>
      </c>
      <c r="Y71" s="1">
        <f t="shared" si="43"/>
        <v>0</v>
      </c>
      <c r="Z71" s="1">
        <f t="shared" si="44"/>
        <v>0</v>
      </c>
      <c r="AA71" s="201">
        <f t="shared" si="45"/>
        <v>0</v>
      </c>
      <c r="AB71" s="5">
        <f t="shared" si="46"/>
        <v>0</v>
      </c>
      <c r="AC71" s="202" t="e">
        <f t="shared" si="47"/>
        <v>#DIV/0!</v>
      </c>
    </row>
    <row r="72" spans="1:29" ht="30" x14ac:dyDescent="0.25">
      <c r="A72" s="199" t="str">
        <f>+'PRIORIZACIÓN (2)'!B74</f>
        <v>Unidad Auditable 62</v>
      </c>
      <c r="B72" s="210" t="str">
        <f>+IF('PRIORIZACIÓN (2)'!I74&gt;0%,"YA CUENTA CON PONDERACIÓN DE RIESGOS, NO DILIGENCIAR ANALISIS OCI", "DILIGENCIE ANALISIS OCI PARA ESTA UNIDAD AUDITABLE")</f>
        <v>DILIGENCIE ANALISIS OCI PARA ESTA UNIDAD AUDITABLE</v>
      </c>
      <c r="C72" s="203"/>
      <c r="D72" s="1">
        <f t="shared" si="27"/>
        <v>0</v>
      </c>
      <c r="E72" s="1"/>
      <c r="F72" s="1">
        <f t="shared" si="33"/>
        <v>0</v>
      </c>
      <c r="G72" s="204"/>
      <c r="H72" s="1">
        <f t="shared" si="29"/>
        <v>0</v>
      </c>
      <c r="I72" s="204"/>
      <c r="J72" s="1">
        <f t="shared" si="30"/>
        <v>0</v>
      </c>
      <c r="K72" s="1"/>
      <c r="L72" s="1">
        <f t="shared" si="34"/>
        <v>0</v>
      </c>
      <c r="M72" s="1"/>
      <c r="N72" s="1">
        <f t="shared" si="32"/>
        <v>0</v>
      </c>
      <c r="O72" s="1"/>
      <c r="P72" s="201">
        <f t="shared" si="35"/>
        <v>0</v>
      </c>
      <c r="Q72" s="1">
        <f t="shared" si="3"/>
        <v>0</v>
      </c>
      <c r="R72" s="1">
        <f t="shared" si="0"/>
        <v>0</v>
      </c>
      <c r="S72" s="1">
        <f t="shared" si="4"/>
        <v>0</v>
      </c>
      <c r="T72" s="1">
        <f t="shared" si="5"/>
        <v>0</v>
      </c>
      <c r="U72" s="1">
        <f t="shared" si="1"/>
        <v>0</v>
      </c>
      <c r="V72" s="1">
        <f t="shared" si="6"/>
        <v>0</v>
      </c>
      <c r="W72" s="200">
        <f t="shared" si="7"/>
        <v>0</v>
      </c>
      <c r="X72" s="5">
        <f t="shared" si="42"/>
        <v>0</v>
      </c>
      <c r="Y72" s="1">
        <f t="shared" si="43"/>
        <v>0</v>
      </c>
      <c r="Z72" s="1">
        <f t="shared" si="44"/>
        <v>0</v>
      </c>
      <c r="AA72" s="201">
        <f t="shared" si="45"/>
        <v>0</v>
      </c>
      <c r="AB72" s="5">
        <f t="shared" si="46"/>
        <v>0</v>
      </c>
      <c r="AC72" s="202" t="e">
        <f t="shared" si="47"/>
        <v>#DIV/0!</v>
      </c>
    </row>
    <row r="73" spans="1:29" ht="30" x14ac:dyDescent="0.25">
      <c r="A73" s="199" t="str">
        <f>+'PRIORIZACIÓN (2)'!B75</f>
        <v>Unidad Auditable 63</v>
      </c>
      <c r="B73" s="210" t="str">
        <f>+IF('PRIORIZACIÓN (2)'!I75&gt;0%,"YA CUENTA CON PONDERACIÓN DE RIESGOS, NO DILIGENCIAR ANALISIS OCI", "DILIGENCIE ANALISIS OCI PARA ESTA UNIDAD AUDITABLE")</f>
        <v>DILIGENCIE ANALISIS OCI PARA ESTA UNIDAD AUDITABLE</v>
      </c>
      <c r="C73" s="203"/>
      <c r="D73" s="1">
        <f t="shared" si="27"/>
        <v>0</v>
      </c>
      <c r="E73" s="1"/>
      <c r="F73" s="1">
        <f t="shared" si="33"/>
        <v>0</v>
      </c>
      <c r="G73" s="204"/>
      <c r="H73" s="1">
        <f t="shared" si="29"/>
        <v>0</v>
      </c>
      <c r="I73" s="204"/>
      <c r="J73" s="1">
        <f t="shared" si="30"/>
        <v>0</v>
      </c>
      <c r="K73" s="1"/>
      <c r="L73" s="1">
        <f t="shared" si="34"/>
        <v>0</v>
      </c>
      <c r="M73" s="1"/>
      <c r="N73" s="1">
        <f t="shared" si="32"/>
        <v>0</v>
      </c>
      <c r="O73" s="1"/>
      <c r="P73" s="201">
        <f t="shared" si="35"/>
        <v>0</v>
      </c>
      <c r="Q73" s="1">
        <f t="shared" si="3"/>
        <v>0</v>
      </c>
      <c r="R73" s="1">
        <f t="shared" ref="R73:R88" si="48">IF($E73="3 días","E",IF($E73="2 días","A",IF($E73="1 días","M",IF($E73="Varias horas","B",0))))</f>
        <v>0</v>
      </c>
      <c r="S73" s="1">
        <f t="shared" si="4"/>
        <v>0</v>
      </c>
      <c r="T73" s="1">
        <f t="shared" si="5"/>
        <v>0</v>
      </c>
      <c r="U73" s="1">
        <f t="shared" ref="U73:U88" si="49">IF($K73="Hechos de Corrupción","E",IF($K73="Incumplimiento de servicios","A",IF($K73="Retrasos en los servicios","M",IF($K73="Quejas por incumplimientos o retrasos","B",0))))</f>
        <v>0</v>
      </c>
      <c r="V73" s="1">
        <f t="shared" si="6"/>
        <v>0</v>
      </c>
      <c r="W73" s="200">
        <f t="shared" si="7"/>
        <v>0</v>
      </c>
      <c r="X73" s="5">
        <f t="shared" si="42"/>
        <v>0</v>
      </c>
      <c r="Y73" s="1">
        <f t="shared" si="43"/>
        <v>0</v>
      </c>
      <c r="Z73" s="1">
        <f t="shared" si="44"/>
        <v>0</v>
      </c>
      <c r="AA73" s="201">
        <f t="shared" si="45"/>
        <v>0</v>
      </c>
      <c r="AB73" s="5">
        <f t="shared" si="46"/>
        <v>0</v>
      </c>
      <c r="AC73" s="202" t="e">
        <f t="shared" si="47"/>
        <v>#DIV/0!</v>
      </c>
    </row>
    <row r="74" spans="1:29" ht="30" x14ac:dyDescent="0.25">
      <c r="A74" s="199" t="str">
        <f>+'PRIORIZACIÓN (2)'!B76</f>
        <v>Unidad Auditable 64</v>
      </c>
      <c r="B74" s="210" t="str">
        <f>+IF('PRIORIZACIÓN (2)'!I76&gt;0%,"YA CUENTA CON PONDERACIÓN DE RIESGOS, NO DILIGENCIAR ANALISIS OCI", "DILIGENCIE ANALISIS OCI PARA ESTA UNIDAD AUDITABLE")</f>
        <v>DILIGENCIE ANALISIS OCI PARA ESTA UNIDAD AUDITABLE</v>
      </c>
      <c r="C74" s="203"/>
      <c r="D74" s="1">
        <f t="shared" ref="D74:D88" si="50">IF($C74="EXTREMA","E",IF($C74="ALTA","A",IF($C74="MEDIA","M",IF($C74="BAJA","B",0))))</f>
        <v>0</v>
      </c>
      <c r="E74" s="1"/>
      <c r="F74" s="1">
        <f t="shared" si="33"/>
        <v>0</v>
      </c>
      <c r="G74" s="204"/>
      <c r="H74" s="1">
        <f t="shared" ref="H74:H88" si="51">IF($G74="EXTREMA","E",IF($G74="ALTA","A",IF($G74="MEDIA","M",IF($G74="BAJA","B",0))))</f>
        <v>0</v>
      </c>
      <c r="I74" s="204"/>
      <c r="J74" s="1">
        <f t="shared" ref="J74:J88" si="52">IF($I74="EXTREMA","E",IF($I74="ALTA","A",IF($I74="MEDIA","M",IF($I74="BAJA","B",0))))</f>
        <v>0</v>
      </c>
      <c r="K74" s="1"/>
      <c r="L74" s="1">
        <f t="shared" si="34"/>
        <v>0</v>
      </c>
      <c r="M74" s="1"/>
      <c r="N74" s="1">
        <f t="shared" ref="N74:N88" si="53">IF($M74="EXTREMA","E",IF($M74="ALTA","A",IF($M74="MEDIA","M",IF($M74="BAJA","B",0))))</f>
        <v>0</v>
      </c>
      <c r="O74" s="1"/>
      <c r="P74" s="201">
        <f t="shared" si="35"/>
        <v>0</v>
      </c>
      <c r="Q74" s="1">
        <f t="shared" ref="Q74:Q88" si="54">IF($C74="EXTREMA","E",IF($C74="ALTA","A",IF($C74="MEDIA","M",IF($C74="BAJA","B",0))))</f>
        <v>0</v>
      </c>
      <c r="R74" s="1">
        <f t="shared" si="48"/>
        <v>0</v>
      </c>
      <c r="S74" s="1">
        <f t="shared" ref="S74:S88" si="55">IF($G74="EXTREMA","E",IF($G74="ALTA","A",IF($G74="MEDIA","M",IF($G74="BAJA","B",0))))</f>
        <v>0</v>
      </c>
      <c r="T74" s="1">
        <f t="shared" ref="T74:T88" si="56">IF($I74="EXTREMA","E",IF($I74="ALTA","A",IF($I74="MEDIA","M",IF($I74="BAJA","B",0))))</f>
        <v>0</v>
      </c>
      <c r="U74" s="1">
        <f t="shared" si="49"/>
        <v>0</v>
      </c>
      <c r="V74" s="1">
        <f t="shared" ref="V74:V88" si="57">IF($M74="EXTREMA","E",IF($M74="ALTA","A",IF($M74="MEDIA","M",IF($M74="BAJA","B",0))))</f>
        <v>0</v>
      </c>
      <c r="W74" s="200">
        <f t="shared" ref="W74:W88" si="58">IF($O74="Critica no recuperable","E",IF($O74="Critica con recuperación parcial","A",IF($O74="Falta de oportunidad para atención usuarios","M",IF($O74="Falta de oportunidad para gestión de los procesos","B",0))))</f>
        <v>0</v>
      </c>
      <c r="X74" s="5">
        <f t="shared" si="42"/>
        <v>0</v>
      </c>
      <c r="Y74" s="1">
        <f t="shared" si="43"/>
        <v>0</v>
      </c>
      <c r="Z74" s="1">
        <f t="shared" si="44"/>
        <v>0</v>
      </c>
      <c r="AA74" s="201">
        <f t="shared" si="45"/>
        <v>0</v>
      </c>
      <c r="AB74" s="5">
        <f t="shared" si="46"/>
        <v>0</v>
      </c>
      <c r="AC74" s="202" t="e">
        <f t="shared" si="47"/>
        <v>#DIV/0!</v>
      </c>
    </row>
    <row r="75" spans="1:29" ht="30" x14ac:dyDescent="0.25">
      <c r="A75" s="199" t="str">
        <f>+'PRIORIZACIÓN (2)'!B77</f>
        <v>Unidad Auditable 65</v>
      </c>
      <c r="B75" s="210" t="str">
        <f>+IF('PRIORIZACIÓN (2)'!I77&gt;0%,"YA CUENTA CON PONDERACIÓN DE RIESGOS, NO DILIGENCIAR ANALISIS OCI", "DILIGENCIE ANALISIS OCI PARA ESTA UNIDAD AUDITABLE")</f>
        <v>DILIGENCIE ANALISIS OCI PARA ESTA UNIDAD AUDITABLE</v>
      </c>
      <c r="C75" s="203"/>
      <c r="D75" s="1">
        <f t="shared" si="50"/>
        <v>0</v>
      </c>
      <c r="E75" s="1"/>
      <c r="F75" s="1">
        <f t="shared" si="33"/>
        <v>0</v>
      </c>
      <c r="G75" s="204"/>
      <c r="H75" s="1">
        <f t="shared" si="51"/>
        <v>0</v>
      </c>
      <c r="I75" s="204"/>
      <c r="J75" s="1">
        <f t="shared" si="52"/>
        <v>0</v>
      </c>
      <c r="K75" s="1"/>
      <c r="L75" s="1">
        <f t="shared" si="34"/>
        <v>0</v>
      </c>
      <c r="M75" s="1"/>
      <c r="N75" s="1">
        <f t="shared" si="53"/>
        <v>0</v>
      </c>
      <c r="O75" s="1"/>
      <c r="P75" s="201">
        <f t="shared" si="35"/>
        <v>0</v>
      </c>
      <c r="Q75" s="1">
        <f t="shared" si="54"/>
        <v>0</v>
      </c>
      <c r="R75" s="1">
        <f t="shared" si="48"/>
        <v>0</v>
      </c>
      <c r="S75" s="1">
        <f t="shared" si="55"/>
        <v>0</v>
      </c>
      <c r="T75" s="1">
        <f t="shared" si="56"/>
        <v>0</v>
      </c>
      <c r="U75" s="1">
        <f t="shared" si="49"/>
        <v>0</v>
      </c>
      <c r="V75" s="1">
        <f t="shared" si="57"/>
        <v>0</v>
      </c>
      <c r="W75" s="200">
        <f t="shared" si="58"/>
        <v>0</v>
      </c>
      <c r="X75" s="5">
        <f t="shared" si="42"/>
        <v>0</v>
      </c>
      <c r="Y75" s="1">
        <f t="shared" si="43"/>
        <v>0</v>
      </c>
      <c r="Z75" s="1">
        <f t="shared" si="44"/>
        <v>0</v>
      </c>
      <c r="AA75" s="201">
        <f t="shared" si="45"/>
        <v>0</v>
      </c>
      <c r="AB75" s="5">
        <f t="shared" si="46"/>
        <v>0</v>
      </c>
      <c r="AC75" s="202" t="e">
        <f t="shared" si="47"/>
        <v>#DIV/0!</v>
      </c>
    </row>
    <row r="76" spans="1:29" ht="30" x14ac:dyDescent="0.25">
      <c r="A76" s="199" t="str">
        <f>+'PRIORIZACIÓN (2)'!B78</f>
        <v>Unidad Auditable 66</v>
      </c>
      <c r="B76" s="210" t="str">
        <f>+IF('PRIORIZACIÓN (2)'!I78&gt;0%,"YA CUENTA CON PONDERACIÓN DE RIESGOS, NO DILIGENCIAR ANALISIS OCI", "DILIGENCIE ANALISIS OCI PARA ESTA UNIDAD AUDITABLE")</f>
        <v>DILIGENCIE ANALISIS OCI PARA ESTA UNIDAD AUDITABLE</v>
      </c>
      <c r="C76" s="203"/>
      <c r="D76" s="1">
        <f t="shared" si="50"/>
        <v>0</v>
      </c>
      <c r="E76" s="1"/>
      <c r="F76" s="1">
        <f t="shared" si="33"/>
        <v>0</v>
      </c>
      <c r="G76" s="204"/>
      <c r="H76" s="1">
        <f t="shared" si="51"/>
        <v>0</v>
      </c>
      <c r="I76" s="204"/>
      <c r="J76" s="1">
        <f t="shared" si="52"/>
        <v>0</v>
      </c>
      <c r="K76" s="1"/>
      <c r="L76" s="1">
        <f t="shared" si="34"/>
        <v>0</v>
      </c>
      <c r="M76" s="1"/>
      <c r="N76" s="1">
        <f t="shared" si="53"/>
        <v>0</v>
      </c>
      <c r="O76" s="1"/>
      <c r="P76" s="201">
        <f t="shared" si="35"/>
        <v>0</v>
      </c>
      <c r="Q76" s="1">
        <f t="shared" si="54"/>
        <v>0</v>
      </c>
      <c r="R76" s="1">
        <f t="shared" si="48"/>
        <v>0</v>
      </c>
      <c r="S76" s="1">
        <f t="shared" si="55"/>
        <v>0</v>
      </c>
      <c r="T76" s="1">
        <f t="shared" si="56"/>
        <v>0</v>
      </c>
      <c r="U76" s="1">
        <f t="shared" si="49"/>
        <v>0</v>
      </c>
      <c r="V76" s="1">
        <f t="shared" si="57"/>
        <v>0</v>
      </c>
      <c r="W76" s="200">
        <f t="shared" si="58"/>
        <v>0</v>
      </c>
      <c r="X76" s="5">
        <f t="shared" si="42"/>
        <v>0</v>
      </c>
      <c r="Y76" s="1">
        <f t="shared" si="43"/>
        <v>0</v>
      </c>
      <c r="Z76" s="1">
        <f t="shared" si="44"/>
        <v>0</v>
      </c>
      <c r="AA76" s="201">
        <f t="shared" si="45"/>
        <v>0</v>
      </c>
      <c r="AB76" s="5">
        <f t="shared" si="46"/>
        <v>0</v>
      </c>
      <c r="AC76" s="202" t="e">
        <f t="shared" si="47"/>
        <v>#DIV/0!</v>
      </c>
    </row>
    <row r="77" spans="1:29" ht="30" x14ac:dyDescent="0.25">
      <c r="A77" s="199" t="str">
        <f>+'PRIORIZACIÓN (2)'!B79</f>
        <v>Unidad Auditable 67</v>
      </c>
      <c r="B77" s="210" t="str">
        <f>+IF('PRIORIZACIÓN (2)'!I79&gt;0%,"YA CUENTA CON PONDERACIÓN DE RIESGOS, NO DILIGENCIAR ANALISIS OCI", "DILIGENCIE ANALISIS OCI PARA ESTA UNIDAD AUDITABLE")</f>
        <v>DILIGENCIE ANALISIS OCI PARA ESTA UNIDAD AUDITABLE</v>
      </c>
      <c r="C77" s="203"/>
      <c r="D77" s="1">
        <f t="shared" si="50"/>
        <v>0</v>
      </c>
      <c r="E77" s="1"/>
      <c r="F77" s="1">
        <f t="shared" si="33"/>
        <v>0</v>
      </c>
      <c r="G77" s="204"/>
      <c r="H77" s="1">
        <f t="shared" si="51"/>
        <v>0</v>
      </c>
      <c r="I77" s="204"/>
      <c r="J77" s="1">
        <f t="shared" si="52"/>
        <v>0</v>
      </c>
      <c r="K77" s="1"/>
      <c r="L77" s="1">
        <f t="shared" si="34"/>
        <v>0</v>
      </c>
      <c r="M77" s="1"/>
      <c r="N77" s="1">
        <f t="shared" si="53"/>
        <v>0</v>
      </c>
      <c r="O77" s="1"/>
      <c r="P77" s="201">
        <f t="shared" si="35"/>
        <v>0</v>
      </c>
      <c r="Q77" s="1">
        <f t="shared" si="54"/>
        <v>0</v>
      </c>
      <c r="R77" s="1">
        <f t="shared" si="48"/>
        <v>0</v>
      </c>
      <c r="S77" s="1">
        <f t="shared" si="55"/>
        <v>0</v>
      </c>
      <c r="T77" s="1">
        <f t="shared" si="56"/>
        <v>0</v>
      </c>
      <c r="U77" s="1">
        <f t="shared" si="49"/>
        <v>0</v>
      </c>
      <c r="V77" s="1">
        <f t="shared" si="57"/>
        <v>0</v>
      </c>
      <c r="W77" s="200">
        <f t="shared" si="58"/>
        <v>0</v>
      </c>
      <c r="X77" s="5">
        <f t="shared" si="42"/>
        <v>0</v>
      </c>
      <c r="Y77" s="1">
        <f t="shared" si="43"/>
        <v>0</v>
      </c>
      <c r="Z77" s="1">
        <f t="shared" si="44"/>
        <v>0</v>
      </c>
      <c r="AA77" s="201">
        <f t="shared" si="45"/>
        <v>0</v>
      </c>
      <c r="AB77" s="5">
        <f t="shared" si="46"/>
        <v>0</v>
      </c>
      <c r="AC77" s="202" t="e">
        <f t="shared" si="47"/>
        <v>#DIV/0!</v>
      </c>
    </row>
    <row r="78" spans="1:29" ht="30" x14ac:dyDescent="0.25">
      <c r="A78" s="199" t="str">
        <f>+'PRIORIZACIÓN (2)'!B80</f>
        <v>Unidad Auditable 68</v>
      </c>
      <c r="B78" s="210" t="str">
        <f>+IF('PRIORIZACIÓN (2)'!I80&gt;0%,"YA CUENTA CON PONDERACIÓN DE RIESGOS, NO DILIGENCIAR ANALISIS OCI", "DILIGENCIE ANALISIS OCI PARA ESTA UNIDAD AUDITABLE")</f>
        <v>DILIGENCIE ANALISIS OCI PARA ESTA UNIDAD AUDITABLE</v>
      </c>
      <c r="C78" s="203"/>
      <c r="D78" s="1">
        <f t="shared" si="50"/>
        <v>0</v>
      </c>
      <c r="E78" s="1"/>
      <c r="F78" s="1">
        <f t="shared" si="33"/>
        <v>0</v>
      </c>
      <c r="G78" s="204"/>
      <c r="H78" s="1">
        <f t="shared" si="51"/>
        <v>0</v>
      </c>
      <c r="I78" s="204"/>
      <c r="J78" s="1">
        <f t="shared" si="52"/>
        <v>0</v>
      </c>
      <c r="K78" s="1"/>
      <c r="L78" s="1">
        <f t="shared" si="34"/>
        <v>0</v>
      </c>
      <c r="M78" s="1"/>
      <c r="N78" s="1">
        <f t="shared" si="53"/>
        <v>0</v>
      </c>
      <c r="O78" s="1"/>
      <c r="P78" s="201">
        <f t="shared" si="35"/>
        <v>0</v>
      </c>
      <c r="Q78" s="1">
        <f t="shared" si="54"/>
        <v>0</v>
      </c>
      <c r="R78" s="1">
        <f t="shared" si="48"/>
        <v>0</v>
      </c>
      <c r="S78" s="1">
        <f t="shared" si="55"/>
        <v>0</v>
      </c>
      <c r="T78" s="1">
        <f t="shared" si="56"/>
        <v>0</v>
      </c>
      <c r="U78" s="1">
        <f t="shared" si="49"/>
        <v>0</v>
      </c>
      <c r="V78" s="1">
        <f t="shared" si="57"/>
        <v>0</v>
      </c>
      <c r="W78" s="200">
        <f t="shared" si="58"/>
        <v>0</v>
      </c>
      <c r="X78" s="5">
        <f t="shared" si="42"/>
        <v>0</v>
      </c>
      <c r="Y78" s="1">
        <f t="shared" si="43"/>
        <v>0</v>
      </c>
      <c r="Z78" s="1">
        <f t="shared" si="44"/>
        <v>0</v>
      </c>
      <c r="AA78" s="201">
        <f t="shared" si="45"/>
        <v>0</v>
      </c>
      <c r="AB78" s="5">
        <f t="shared" si="46"/>
        <v>0</v>
      </c>
      <c r="AC78" s="202" t="e">
        <f t="shared" si="47"/>
        <v>#DIV/0!</v>
      </c>
    </row>
    <row r="79" spans="1:29" ht="30" x14ac:dyDescent="0.25">
      <c r="A79" s="199" t="str">
        <f>+'PRIORIZACIÓN (2)'!B81</f>
        <v>Unidad Auditable 69</v>
      </c>
      <c r="B79" s="210" t="str">
        <f>+IF('PRIORIZACIÓN (2)'!I81&gt;0%,"YA CUENTA CON PONDERACIÓN DE RIESGOS, NO DILIGENCIAR ANALISIS OCI", "DILIGENCIE ANALISIS OCI PARA ESTA UNIDAD AUDITABLE")</f>
        <v>DILIGENCIE ANALISIS OCI PARA ESTA UNIDAD AUDITABLE</v>
      </c>
      <c r="C79" s="203"/>
      <c r="D79" s="1">
        <f t="shared" si="50"/>
        <v>0</v>
      </c>
      <c r="E79" s="1"/>
      <c r="F79" s="1">
        <f t="shared" si="33"/>
        <v>0</v>
      </c>
      <c r="G79" s="204"/>
      <c r="H79" s="1">
        <f t="shared" si="51"/>
        <v>0</v>
      </c>
      <c r="I79" s="204"/>
      <c r="J79" s="1">
        <f t="shared" si="52"/>
        <v>0</v>
      </c>
      <c r="K79" s="1"/>
      <c r="L79" s="1">
        <f t="shared" si="34"/>
        <v>0</v>
      </c>
      <c r="M79" s="1"/>
      <c r="N79" s="1">
        <f t="shared" si="53"/>
        <v>0</v>
      </c>
      <c r="O79" s="1"/>
      <c r="P79" s="201">
        <f t="shared" si="35"/>
        <v>0</v>
      </c>
      <c r="Q79" s="1">
        <f t="shared" si="54"/>
        <v>0</v>
      </c>
      <c r="R79" s="1">
        <f t="shared" si="48"/>
        <v>0</v>
      </c>
      <c r="S79" s="1">
        <f t="shared" si="55"/>
        <v>0</v>
      </c>
      <c r="T79" s="1">
        <f t="shared" si="56"/>
        <v>0</v>
      </c>
      <c r="U79" s="1">
        <f t="shared" si="49"/>
        <v>0</v>
      </c>
      <c r="V79" s="1">
        <f t="shared" si="57"/>
        <v>0</v>
      </c>
      <c r="W79" s="200">
        <f t="shared" si="58"/>
        <v>0</v>
      </c>
      <c r="X79" s="5">
        <f t="shared" si="42"/>
        <v>0</v>
      </c>
      <c r="Y79" s="1">
        <f t="shared" si="43"/>
        <v>0</v>
      </c>
      <c r="Z79" s="1">
        <f t="shared" si="44"/>
        <v>0</v>
      </c>
      <c r="AA79" s="201">
        <f t="shared" si="45"/>
        <v>0</v>
      </c>
      <c r="AB79" s="5">
        <f t="shared" si="46"/>
        <v>0</v>
      </c>
      <c r="AC79" s="202" t="e">
        <f t="shared" si="47"/>
        <v>#DIV/0!</v>
      </c>
    </row>
    <row r="80" spans="1:29" ht="30" x14ac:dyDescent="0.25">
      <c r="A80" s="199" t="str">
        <f>+'PRIORIZACIÓN (2)'!B82</f>
        <v>Unidad Auditable 70</v>
      </c>
      <c r="B80" s="210" t="str">
        <f>+IF('PRIORIZACIÓN (2)'!I82&gt;0%,"YA CUENTA CON PONDERACIÓN DE RIESGOS, NO DILIGENCIAR ANALISIS OCI", "DILIGENCIE ANALISIS OCI PARA ESTA UNIDAD AUDITABLE")</f>
        <v>DILIGENCIE ANALISIS OCI PARA ESTA UNIDAD AUDITABLE</v>
      </c>
      <c r="C80" s="203"/>
      <c r="D80" s="1">
        <f t="shared" si="50"/>
        <v>0</v>
      </c>
      <c r="E80" s="1"/>
      <c r="F80" s="1">
        <f t="shared" si="33"/>
        <v>0</v>
      </c>
      <c r="G80" s="204"/>
      <c r="H80" s="1">
        <f t="shared" si="51"/>
        <v>0</v>
      </c>
      <c r="I80" s="204"/>
      <c r="J80" s="1">
        <f t="shared" si="52"/>
        <v>0</v>
      </c>
      <c r="K80" s="1"/>
      <c r="L80" s="1">
        <f t="shared" si="34"/>
        <v>0</v>
      </c>
      <c r="M80" s="1"/>
      <c r="N80" s="1">
        <f t="shared" si="53"/>
        <v>0</v>
      </c>
      <c r="O80" s="1"/>
      <c r="P80" s="201">
        <f t="shared" si="35"/>
        <v>0</v>
      </c>
      <c r="Q80" s="1">
        <f t="shared" si="54"/>
        <v>0</v>
      </c>
      <c r="R80" s="1">
        <f t="shared" si="48"/>
        <v>0</v>
      </c>
      <c r="S80" s="1">
        <f t="shared" si="55"/>
        <v>0</v>
      </c>
      <c r="T80" s="1">
        <f t="shared" si="56"/>
        <v>0</v>
      </c>
      <c r="U80" s="1">
        <f t="shared" si="49"/>
        <v>0</v>
      </c>
      <c r="V80" s="1">
        <f t="shared" si="57"/>
        <v>0</v>
      </c>
      <c r="W80" s="200">
        <f t="shared" si="58"/>
        <v>0</v>
      </c>
      <c r="X80" s="5">
        <f t="shared" si="42"/>
        <v>0</v>
      </c>
      <c r="Y80" s="1">
        <f t="shared" si="43"/>
        <v>0</v>
      </c>
      <c r="Z80" s="1">
        <f t="shared" si="44"/>
        <v>0</v>
      </c>
      <c r="AA80" s="201">
        <f t="shared" si="45"/>
        <v>0</v>
      </c>
      <c r="AB80" s="5">
        <f t="shared" si="46"/>
        <v>0</v>
      </c>
      <c r="AC80" s="202" t="e">
        <f t="shared" si="47"/>
        <v>#DIV/0!</v>
      </c>
    </row>
    <row r="81" spans="1:29" ht="30" x14ac:dyDescent="0.25">
      <c r="A81" s="199" t="str">
        <f>+'PRIORIZACIÓN (2)'!B83</f>
        <v>Unidad Auditable 71</v>
      </c>
      <c r="B81" s="210" t="str">
        <f>+IF('PRIORIZACIÓN (2)'!I83&gt;0%,"YA CUENTA CON PONDERACIÓN DE RIESGOS, NO DILIGENCIAR ANALISIS OCI", "DILIGENCIE ANALISIS OCI PARA ESTA UNIDAD AUDITABLE")</f>
        <v>DILIGENCIE ANALISIS OCI PARA ESTA UNIDAD AUDITABLE</v>
      </c>
      <c r="C81" s="203"/>
      <c r="D81" s="1">
        <f t="shared" si="50"/>
        <v>0</v>
      </c>
      <c r="E81" s="1"/>
      <c r="F81" s="1">
        <f t="shared" si="33"/>
        <v>0</v>
      </c>
      <c r="G81" s="204"/>
      <c r="H81" s="1">
        <f t="shared" si="51"/>
        <v>0</v>
      </c>
      <c r="I81" s="204"/>
      <c r="J81" s="1">
        <f t="shared" si="52"/>
        <v>0</v>
      </c>
      <c r="K81" s="1"/>
      <c r="L81" s="1">
        <f t="shared" si="34"/>
        <v>0</v>
      </c>
      <c r="M81" s="1"/>
      <c r="N81" s="1">
        <f t="shared" si="53"/>
        <v>0</v>
      </c>
      <c r="O81" s="1"/>
      <c r="P81" s="201">
        <f t="shared" si="35"/>
        <v>0</v>
      </c>
      <c r="Q81" s="1">
        <f t="shared" si="54"/>
        <v>0</v>
      </c>
      <c r="R81" s="1">
        <f t="shared" si="48"/>
        <v>0</v>
      </c>
      <c r="S81" s="1">
        <f t="shared" si="55"/>
        <v>0</v>
      </c>
      <c r="T81" s="1">
        <f t="shared" si="56"/>
        <v>0</v>
      </c>
      <c r="U81" s="1">
        <f t="shared" si="49"/>
        <v>0</v>
      </c>
      <c r="V81" s="1">
        <f t="shared" si="57"/>
        <v>0</v>
      </c>
      <c r="W81" s="200">
        <f t="shared" si="58"/>
        <v>0</v>
      </c>
      <c r="X81" s="5">
        <f t="shared" si="42"/>
        <v>0</v>
      </c>
      <c r="Y81" s="1">
        <f t="shared" si="43"/>
        <v>0</v>
      </c>
      <c r="Z81" s="1">
        <f t="shared" si="44"/>
        <v>0</v>
      </c>
      <c r="AA81" s="201">
        <f t="shared" si="45"/>
        <v>0</v>
      </c>
      <c r="AB81" s="5">
        <f t="shared" si="46"/>
        <v>0</v>
      </c>
      <c r="AC81" s="202" t="e">
        <f t="shared" si="47"/>
        <v>#DIV/0!</v>
      </c>
    </row>
    <row r="82" spans="1:29" ht="30" x14ac:dyDescent="0.25">
      <c r="A82" s="199" t="str">
        <f>+'PRIORIZACIÓN (2)'!B84</f>
        <v>Unidad Auditable 72</v>
      </c>
      <c r="B82" s="210" t="str">
        <f>+IF('PRIORIZACIÓN (2)'!I84&gt;0%,"YA CUENTA CON PONDERACIÓN DE RIESGOS, NO DILIGENCIAR ANALISIS OCI", "DILIGENCIE ANALISIS OCI PARA ESTA UNIDAD AUDITABLE")</f>
        <v>DILIGENCIE ANALISIS OCI PARA ESTA UNIDAD AUDITABLE</v>
      </c>
      <c r="C82" s="203"/>
      <c r="D82" s="1">
        <f t="shared" si="50"/>
        <v>0</v>
      </c>
      <c r="E82" s="1"/>
      <c r="F82" s="1">
        <f t="shared" si="33"/>
        <v>0</v>
      </c>
      <c r="G82" s="204"/>
      <c r="H82" s="1">
        <f t="shared" si="51"/>
        <v>0</v>
      </c>
      <c r="I82" s="204"/>
      <c r="J82" s="1">
        <f t="shared" si="52"/>
        <v>0</v>
      </c>
      <c r="K82" s="1"/>
      <c r="L82" s="1">
        <f t="shared" si="34"/>
        <v>0</v>
      </c>
      <c r="M82" s="1"/>
      <c r="N82" s="1">
        <f t="shared" si="53"/>
        <v>0</v>
      </c>
      <c r="O82" s="1"/>
      <c r="P82" s="201">
        <f t="shared" si="35"/>
        <v>0</v>
      </c>
      <c r="Q82" s="1">
        <f t="shared" si="54"/>
        <v>0</v>
      </c>
      <c r="R82" s="1">
        <f t="shared" si="48"/>
        <v>0</v>
      </c>
      <c r="S82" s="1">
        <f t="shared" si="55"/>
        <v>0</v>
      </c>
      <c r="T82" s="1">
        <f t="shared" si="56"/>
        <v>0</v>
      </c>
      <c r="U82" s="1">
        <f t="shared" si="49"/>
        <v>0</v>
      </c>
      <c r="V82" s="1">
        <f t="shared" si="57"/>
        <v>0</v>
      </c>
      <c r="W82" s="200">
        <f t="shared" si="58"/>
        <v>0</v>
      </c>
      <c r="X82" s="5">
        <f t="shared" si="42"/>
        <v>0</v>
      </c>
      <c r="Y82" s="1">
        <f t="shared" si="43"/>
        <v>0</v>
      </c>
      <c r="Z82" s="1">
        <f t="shared" si="44"/>
        <v>0</v>
      </c>
      <c r="AA82" s="201">
        <f t="shared" si="45"/>
        <v>0</v>
      </c>
      <c r="AB82" s="5">
        <f t="shared" si="46"/>
        <v>0</v>
      </c>
      <c r="AC82" s="202" t="e">
        <f t="shared" si="47"/>
        <v>#DIV/0!</v>
      </c>
    </row>
    <row r="83" spans="1:29" ht="30" x14ac:dyDescent="0.25">
      <c r="A83" s="199" t="str">
        <f>+'PRIORIZACIÓN (2)'!B85</f>
        <v>Unidad Auditable 73</v>
      </c>
      <c r="B83" s="210" t="str">
        <f>+IF('PRIORIZACIÓN (2)'!I85&gt;0%,"YA CUENTA CON PONDERACIÓN DE RIESGOS, NO DILIGENCIAR ANALISIS OCI", "DILIGENCIE ANALISIS OCI PARA ESTA UNIDAD AUDITABLE")</f>
        <v>DILIGENCIE ANALISIS OCI PARA ESTA UNIDAD AUDITABLE</v>
      </c>
      <c r="C83" s="203"/>
      <c r="D83" s="1">
        <f t="shared" si="50"/>
        <v>0</v>
      </c>
      <c r="E83" s="1"/>
      <c r="F83" s="1">
        <f t="shared" si="33"/>
        <v>0</v>
      </c>
      <c r="G83" s="204"/>
      <c r="H83" s="1">
        <f t="shared" si="51"/>
        <v>0</v>
      </c>
      <c r="I83" s="204"/>
      <c r="J83" s="1">
        <f t="shared" si="52"/>
        <v>0</v>
      </c>
      <c r="K83" s="1"/>
      <c r="L83" s="1">
        <f t="shared" si="34"/>
        <v>0</v>
      </c>
      <c r="M83" s="1"/>
      <c r="N83" s="1">
        <f t="shared" si="53"/>
        <v>0</v>
      </c>
      <c r="O83" s="1"/>
      <c r="P83" s="201">
        <f t="shared" si="35"/>
        <v>0</v>
      </c>
      <c r="Q83" s="1">
        <f t="shared" si="54"/>
        <v>0</v>
      </c>
      <c r="R83" s="1">
        <f t="shared" si="48"/>
        <v>0</v>
      </c>
      <c r="S83" s="1">
        <f t="shared" si="55"/>
        <v>0</v>
      </c>
      <c r="T83" s="1">
        <f t="shared" si="56"/>
        <v>0</v>
      </c>
      <c r="U83" s="1">
        <f t="shared" si="49"/>
        <v>0</v>
      </c>
      <c r="V83" s="1">
        <f t="shared" si="57"/>
        <v>0</v>
      </c>
      <c r="W83" s="200">
        <f t="shared" si="58"/>
        <v>0</v>
      </c>
      <c r="X83" s="5">
        <f t="shared" si="42"/>
        <v>0</v>
      </c>
      <c r="Y83" s="1">
        <f t="shared" si="43"/>
        <v>0</v>
      </c>
      <c r="Z83" s="1">
        <f t="shared" si="44"/>
        <v>0</v>
      </c>
      <c r="AA83" s="201">
        <f t="shared" si="45"/>
        <v>0</v>
      </c>
      <c r="AB83" s="5">
        <f t="shared" si="46"/>
        <v>0</v>
      </c>
      <c r="AC83" s="202" t="e">
        <f t="shared" si="47"/>
        <v>#DIV/0!</v>
      </c>
    </row>
    <row r="84" spans="1:29" ht="30" x14ac:dyDescent="0.25">
      <c r="A84" s="199" t="str">
        <f>+'PRIORIZACIÓN (2)'!B86</f>
        <v>Unidad Auditable 74</v>
      </c>
      <c r="B84" s="210" t="str">
        <f>+IF('PRIORIZACIÓN (2)'!I86&gt;0%,"YA CUENTA CON PONDERACIÓN DE RIESGOS, NO DILIGENCIAR ANALISIS OCI", "DILIGENCIE ANALISIS OCI PARA ESTA UNIDAD AUDITABLE")</f>
        <v>DILIGENCIE ANALISIS OCI PARA ESTA UNIDAD AUDITABLE</v>
      </c>
      <c r="C84" s="203"/>
      <c r="D84" s="1">
        <f t="shared" si="50"/>
        <v>0</v>
      </c>
      <c r="E84" s="1"/>
      <c r="F84" s="1">
        <f t="shared" si="33"/>
        <v>0</v>
      </c>
      <c r="G84" s="204"/>
      <c r="H84" s="1">
        <f t="shared" si="51"/>
        <v>0</v>
      </c>
      <c r="I84" s="204"/>
      <c r="J84" s="1">
        <f t="shared" si="52"/>
        <v>0</v>
      </c>
      <c r="K84" s="1"/>
      <c r="L84" s="1">
        <f t="shared" si="34"/>
        <v>0</v>
      </c>
      <c r="M84" s="1"/>
      <c r="N84" s="1">
        <f t="shared" si="53"/>
        <v>0</v>
      </c>
      <c r="O84" s="1"/>
      <c r="P84" s="201">
        <f t="shared" si="35"/>
        <v>0</v>
      </c>
      <c r="Q84" s="1">
        <f t="shared" si="54"/>
        <v>0</v>
      </c>
      <c r="R84" s="1">
        <f t="shared" si="48"/>
        <v>0</v>
      </c>
      <c r="S84" s="1">
        <f t="shared" si="55"/>
        <v>0</v>
      </c>
      <c r="T84" s="1">
        <f t="shared" si="56"/>
        <v>0</v>
      </c>
      <c r="U84" s="1">
        <f t="shared" si="49"/>
        <v>0</v>
      </c>
      <c r="V84" s="1">
        <f t="shared" si="57"/>
        <v>0</v>
      </c>
      <c r="W84" s="200">
        <f t="shared" si="58"/>
        <v>0</v>
      </c>
      <c r="X84" s="5">
        <f t="shared" si="42"/>
        <v>0</v>
      </c>
      <c r="Y84" s="1">
        <f t="shared" si="43"/>
        <v>0</v>
      </c>
      <c r="Z84" s="1">
        <f t="shared" si="44"/>
        <v>0</v>
      </c>
      <c r="AA84" s="201">
        <f t="shared" si="45"/>
        <v>0</v>
      </c>
      <c r="AB84" s="5">
        <f t="shared" si="46"/>
        <v>0</v>
      </c>
      <c r="AC84" s="202" t="e">
        <f t="shared" si="47"/>
        <v>#DIV/0!</v>
      </c>
    </row>
    <row r="85" spans="1:29" ht="30" x14ac:dyDescent="0.25">
      <c r="A85" s="199" t="str">
        <f>+'PRIORIZACIÓN (2)'!B87</f>
        <v>Unidad Auditable 75</v>
      </c>
      <c r="B85" s="210" t="str">
        <f>+IF('PRIORIZACIÓN (2)'!I87&gt;0%,"YA CUENTA CON PONDERACIÓN DE RIESGOS, NO DILIGENCIAR ANALISIS OCI", "DILIGENCIE ANALISIS OCI PARA ESTA UNIDAD AUDITABLE")</f>
        <v>DILIGENCIE ANALISIS OCI PARA ESTA UNIDAD AUDITABLE</v>
      </c>
      <c r="C85" s="203"/>
      <c r="D85" s="1">
        <f t="shared" si="50"/>
        <v>0</v>
      </c>
      <c r="E85" s="1"/>
      <c r="F85" s="1">
        <f t="shared" si="33"/>
        <v>0</v>
      </c>
      <c r="G85" s="204"/>
      <c r="H85" s="1">
        <f t="shared" si="51"/>
        <v>0</v>
      </c>
      <c r="I85" s="204"/>
      <c r="J85" s="1">
        <f t="shared" si="52"/>
        <v>0</v>
      </c>
      <c r="K85" s="1"/>
      <c r="L85" s="1">
        <f t="shared" si="34"/>
        <v>0</v>
      </c>
      <c r="M85" s="1"/>
      <c r="N85" s="1">
        <f t="shared" si="53"/>
        <v>0</v>
      </c>
      <c r="O85" s="1"/>
      <c r="P85" s="201">
        <f t="shared" si="35"/>
        <v>0</v>
      </c>
      <c r="Q85" s="1">
        <f t="shared" si="54"/>
        <v>0</v>
      </c>
      <c r="R85" s="1">
        <f t="shared" si="48"/>
        <v>0</v>
      </c>
      <c r="S85" s="1">
        <f t="shared" si="55"/>
        <v>0</v>
      </c>
      <c r="T85" s="1">
        <f t="shared" si="56"/>
        <v>0</v>
      </c>
      <c r="U85" s="1">
        <f t="shared" si="49"/>
        <v>0</v>
      </c>
      <c r="V85" s="1">
        <f t="shared" si="57"/>
        <v>0</v>
      </c>
      <c r="W85" s="200">
        <f t="shared" si="58"/>
        <v>0</v>
      </c>
      <c r="X85" s="5">
        <f t="shared" si="42"/>
        <v>0</v>
      </c>
      <c r="Y85" s="1">
        <f t="shared" si="43"/>
        <v>0</v>
      </c>
      <c r="Z85" s="1">
        <f t="shared" si="44"/>
        <v>0</v>
      </c>
      <c r="AA85" s="201">
        <f t="shared" si="45"/>
        <v>0</v>
      </c>
      <c r="AB85" s="5">
        <f t="shared" si="46"/>
        <v>0</v>
      </c>
      <c r="AC85" s="202" t="e">
        <f t="shared" si="47"/>
        <v>#DIV/0!</v>
      </c>
    </row>
    <row r="86" spans="1:29" ht="30" x14ac:dyDescent="0.25">
      <c r="A86" s="199" t="str">
        <f>+'PRIORIZACIÓN (2)'!B88</f>
        <v>Unidad Auditable 76</v>
      </c>
      <c r="B86" s="210" t="str">
        <f>+IF('PRIORIZACIÓN (2)'!I88&gt;0%,"YA CUENTA CON PONDERACIÓN DE RIESGOS, NO DILIGENCIAR ANALISIS OCI", "DILIGENCIE ANALISIS OCI PARA ESTA UNIDAD AUDITABLE")</f>
        <v>DILIGENCIE ANALISIS OCI PARA ESTA UNIDAD AUDITABLE</v>
      </c>
      <c r="C86" s="203"/>
      <c r="D86" s="1">
        <f t="shared" si="50"/>
        <v>0</v>
      </c>
      <c r="E86" s="1"/>
      <c r="F86" s="1">
        <f t="shared" si="33"/>
        <v>0</v>
      </c>
      <c r="G86" s="204"/>
      <c r="H86" s="1">
        <f t="shared" si="51"/>
        <v>0</v>
      </c>
      <c r="I86" s="204"/>
      <c r="J86" s="1">
        <f t="shared" si="52"/>
        <v>0</v>
      </c>
      <c r="K86" s="1"/>
      <c r="L86" s="1">
        <f t="shared" si="34"/>
        <v>0</v>
      </c>
      <c r="M86" s="1"/>
      <c r="N86" s="1">
        <f t="shared" si="53"/>
        <v>0</v>
      </c>
      <c r="O86" s="1"/>
      <c r="P86" s="201">
        <f t="shared" si="35"/>
        <v>0</v>
      </c>
      <c r="Q86" s="1">
        <f t="shared" si="54"/>
        <v>0</v>
      </c>
      <c r="R86" s="1">
        <f t="shared" si="48"/>
        <v>0</v>
      </c>
      <c r="S86" s="1">
        <f t="shared" si="55"/>
        <v>0</v>
      </c>
      <c r="T86" s="1">
        <f t="shared" si="56"/>
        <v>0</v>
      </c>
      <c r="U86" s="1">
        <f t="shared" si="49"/>
        <v>0</v>
      </c>
      <c r="V86" s="1">
        <f t="shared" si="57"/>
        <v>0</v>
      </c>
      <c r="W86" s="200">
        <f t="shared" si="58"/>
        <v>0</v>
      </c>
      <c r="X86" s="5">
        <f t="shared" si="42"/>
        <v>0</v>
      </c>
      <c r="Y86" s="1">
        <f t="shared" si="43"/>
        <v>0</v>
      </c>
      <c r="Z86" s="1">
        <f t="shared" si="44"/>
        <v>0</v>
      </c>
      <c r="AA86" s="201">
        <f t="shared" si="45"/>
        <v>0</v>
      </c>
      <c r="AB86" s="5">
        <f t="shared" si="46"/>
        <v>0</v>
      </c>
      <c r="AC86" s="202" t="e">
        <f t="shared" si="47"/>
        <v>#DIV/0!</v>
      </c>
    </row>
    <row r="87" spans="1:29" ht="30" x14ac:dyDescent="0.25">
      <c r="A87" s="199" t="str">
        <f>+'PRIORIZACIÓN (2)'!B89</f>
        <v>Unidad Auditable 77</v>
      </c>
      <c r="B87" s="210" t="str">
        <f>+IF('PRIORIZACIÓN (2)'!I89&gt;0%,"YA CUENTA CON PONDERACIÓN DE RIESGOS, NO DILIGENCIAR ANALISIS OCI", "DILIGENCIE ANALISIS OCI PARA ESTA UNIDAD AUDITABLE")</f>
        <v>DILIGENCIE ANALISIS OCI PARA ESTA UNIDAD AUDITABLE</v>
      </c>
      <c r="C87" s="203"/>
      <c r="D87" s="1">
        <f t="shared" si="50"/>
        <v>0</v>
      </c>
      <c r="E87" s="1"/>
      <c r="F87" s="1">
        <f t="shared" si="33"/>
        <v>0</v>
      </c>
      <c r="G87" s="204"/>
      <c r="H87" s="1">
        <f t="shared" si="51"/>
        <v>0</v>
      </c>
      <c r="I87" s="204"/>
      <c r="J87" s="1">
        <f t="shared" si="52"/>
        <v>0</v>
      </c>
      <c r="K87" s="1"/>
      <c r="L87" s="1">
        <f t="shared" si="34"/>
        <v>0</v>
      </c>
      <c r="M87" s="1"/>
      <c r="N87" s="1">
        <f t="shared" si="53"/>
        <v>0</v>
      </c>
      <c r="O87" s="1"/>
      <c r="P87" s="201">
        <f t="shared" si="35"/>
        <v>0</v>
      </c>
      <c r="Q87" s="1">
        <f t="shared" si="54"/>
        <v>0</v>
      </c>
      <c r="R87" s="1">
        <f t="shared" si="48"/>
        <v>0</v>
      </c>
      <c r="S87" s="1">
        <f t="shared" si="55"/>
        <v>0</v>
      </c>
      <c r="T87" s="1">
        <f t="shared" si="56"/>
        <v>0</v>
      </c>
      <c r="U87" s="1">
        <f t="shared" si="49"/>
        <v>0</v>
      </c>
      <c r="V87" s="1">
        <f t="shared" si="57"/>
        <v>0</v>
      </c>
      <c r="W87" s="200">
        <f t="shared" si="58"/>
        <v>0</v>
      </c>
      <c r="X87" s="5">
        <f t="shared" si="42"/>
        <v>0</v>
      </c>
      <c r="Y87" s="1">
        <f t="shared" si="43"/>
        <v>0</v>
      </c>
      <c r="Z87" s="1">
        <f t="shared" si="44"/>
        <v>0</v>
      </c>
      <c r="AA87" s="201">
        <f t="shared" si="45"/>
        <v>0</v>
      </c>
      <c r="AB87" s="5">
        <f t="shared" si="46"/>
        <v>0</v>
      </c>
      <c r="AC87" s="202" t="e">
        <f t="shared" si="47"/>
        <v>#DIV/0!</v>
      </c>
    </row>
    <row r="88" spans="1:29" ht="30" x14ac:dyDescent="0.25">
      <c r="A88" s="199" t="str">
        <f>+'PRIORIZACIÓN (2)'!B90</f>
        <v>Unidad Auditable 78</v>
      </c>
      <c r="B88" s="210" t="str">
        <f>+IF('PRIORIZACIÓN (2)'!I90&gt;0%,"YA CUENTA CON PONDERACIÓN DE RIESGOS, NO DILIGENCIAR ANALISIS OCI", "DILIGENCIE ANALISIS OCI PARA ESTA UNIDAD AUDITABLE")</f>
        <v>DILIGENCIE ANALISIS OCI PARA ESTA UNIDAD AUDITABLE</v>
      </c>
      <c r="C88" s="203"/>
      <c r="D88" s="1">
        <f t="shared" si="50"/>
        <v>0</v>
      </c>
      <c r="E88" s="1"/>
      <c r="F88" s="1">
        <f t="shared" si="33"/>
        <v>0</v>
      </c>
      <c r="G88" s="204"/>
      <c r="H88" s="1">
        <f t="shared" si="51"/>
        <v>0</v>
      </c>
      <c r="I88" s="204"/>
      <c r="J88" s="1">
        <f t="shared" si="52"/>
        <v>0</v>
      </c>
      <c r="K88" s="1"/>
      <c r="L88" s="1">
        <f t="shared" si="34"/>
        <v>0</v>
      </c>
      <c r="M88" s="1"/>
      <c r="N88" s="1">
        <f t="shared" si="53"/>
        <v>0</v>
      </c>
      <c r="O88" s="1"/>
      <c r="P88" s="201">
        <f t="shared" si="35"/>
        <v>0</v>
      </c>
      <c r="Q88" s="1">
        <f t="shared" si="54"/>
        <v>0</v>
      </c>
      <c r="R88" s="1">
        <f t="shared" si="48"/>
        <v>0</v>
      </c>
      <c r="S88" s="1">
        <f t="shared" si="55"/>
        <v>0</v>
      </c>
      <c r="T88" s="1">
        <f t="shared" si="56"/>
        <v>0</v>
      </c>
      <c r="U88" s="1">
        <f t="shared" si="49"/>
        <v>0</v>
      </c>
      <c r="V88" s="1">
        <f t="shared" si="57"/>
        <v>0</v>
      </c>
      <c r="W88" s="200">
        <f t="shared" si="58"/>
        <v>0</v>
      </c>
      <c r="X88" s="5">
        <f t="shared" si="42"/>
        <v>0</v>
      </c>
      <c r="Y88" s="1">
        <f t="shared" si="43"/>
        <v>0</v>
      </c>
      <c r="Z88" s="1">
        <f t="shared" si="44"/>
        <v>0</v>
      </c>
      <c r="AA88" s="201">
        <f t="shared" si="45"/>
        <v>0</v>
      </c>
      <c r="AB88" s="5">
        <f t="shared" si="46"/>
        <v>0</v>
      </c>
      <c r="AC88" s="202" t="e">
        <f t="shared" si="47"/>
        <v>#DIV/0!</v>
      </c>
    </row>
    <row r="96" spans="1:29" x14ac:dyDescent="0.25">
      <c r="A96" s="211" t="s">
        <v>362</v>
      </c>
      <c r="B96" s="212" t="s">
        <v>363</v>
      </c>
      <c r="C96" s="212" t="s">
        <v>364</v>
      </c>
    </row>
    <row r="97" spans="1:3" x14ac:dyDescent="0.25">
      <c r="A97" s="213" t="s">
        <v>371</v>
      </c>
      <c r="B97" s="214">
        <v>0</v>
      </c>
      <c r="C97" s="215" t="s">
        <v>365</v>
      </c>
    </row>
    <row r="98" spans="1:3" x14ac:dyDescent="0.25">
      <c r="A98" s="213" t="s">
        <v>372</v>
      </c>
      <c r="B98" s="215" t="s">
        <v>366</v>
      </c>
      <c r="C98" s="215" t="s">
        <v>367</v>
      </c>
    </row>
    <row r="99" spans="1:3" x14ac:dyDescent="0.25">
      <c r="A99" s="213" t="s">
        <v>373</v>
      </c>
      <c r="B99" s="215" t="s">
        <v>368</v>
      </c>
      <c r="C99" s="215" t="s">
        <v>369</v>
      </c>
    </row>
    <row r="100" spans="1:3" x14ac:dyDescent="0.25">
      <c r="A100" s="213" t="s">
        <v>374</v>
      </c>
      <c r="B100" s="215" t="s">
        <v>370</v>
      </c>
      <c r="C100" s="216"/>
    </row>
  </sheetData>
  <mergeCells count="36">
    <mergeCell ref="A2:A5"/>
    <mergeCell ref="C2:O5"/>
    <mergeCell ref="AA2:AC5"/>
    <mergeCell ref="Q2:Z2"/>
    <mergeCell ref="Q3:Z3"/>
    <mergeCell ref="Q4:Z4"/>
    <mergeCell ref="Q5:Z5"/>
    <mergeCell ref="R7:R8"/>
    <mergeCell ref="S7:S8"/>
    <mergeCell ref="T7:T8"/>
    <mergeCell ref="U7:U8"/>
    <mergeCell ref="A7:A8"/>
    <mergeCell ref="C7:D7"/>
    <mergeCell ref="E7:F7"/>
    <mergeCell ref="G7:H7"/>
    <mergeCell ref="I7:J7"/>
    <mergeCell ref="K7:L7"/>
    <mergeCell ref="M7:N7"/>
    <mergeCell ref="O7:P7"/>
    <mergeCell ref="B7:B8"/>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s>
  <conditionalFormatting sqref="AC9">
    <cfRule type="containsText" dxfId="149" priority="106" operator="containsText" text="Moderado">
      <formula>NOT(ISERROR(SEARCH(("Moderado"),(AC9))))</formula>
    </cfRule>
  </conditionalFormatting>
  <conditionalFormatting sqref="AC9">
    <cfRule type="containsText" dxfId="148" priority="107" operator="containsText" text="Alto">
      <formula>NOT(ISERROR(SEARCH(("Alto"),(AC9))))</formula>
    </cfRule>
  </conditionalFormatting>
  <conditionalFormatting sqref="AC9">
    <cfRule type="containsText" dxfId="147" priority="108" operator="containsText" text="Muy Alto">
      <formula>NOT(ISERROR(SEARCH(("Muy Alto"),(AC9))))</formula>
    </cfRule>
  </conditionalFormatting>
  <conditionalFormatting sqref="AC9">
    <cfRule type="containsText" dxfId="146" priority="109" operator="containsText" text="Muy Bajo">
      <formula>NOT(ISERROR(SEARCH(("Muy Bajo"),(AC9))))</formula>
    </cfRule>
  </conditionalFormatting>
  <conditionalFormatting sqref="AC9">
    <cfRule type="containsText" dxfId="145" priority="110" operator="containsText" text="Bajo">
      <formula>NOT(ISERROR(SEARCH(("Bajo"),(AC9))))</formula>
    </cfRule>
  </conditionalFormatting>
  <conditionalFormatting sqref="AC9">
    <cfRule type="containsText" dxfId="144" priority="111" operator="containsText" text="Extremo">
      <formula>NOT(ISERROR(SEARCH(("Extremo"),(AC9))))</formula>
    </cfRule>
  </conditionalFormatting>
  <conditionalFormatting sqref="AC36:AC88">
    <cfRule type="containsText" dxfId="143" priority="100" operator="containsText" text="Moderado">
      <formula>NOT(ISERROR(SEARCH(("Moderado"),(AC36))))</formula>
    </cfRule>
  </conditionalFormatting>
  <conditionalFormatting sqref="AC36:AC88">
    <cfRule type="containsText" dxfId="142" priority="101" operator="containsText" text="Alto">
      <formula>NOT(ISERROR(SEARCH(("Alto"),(AC36))))</formula>
    </cfRule>
  </conditionalFormatting>
  <conditionalFormatting sqref="AC36:AC88">
    <cfRule type="containsText" dxfId="141" priority="102" operator="containsText" text="Muy Alto">
      <formula>NOT(ISERROR(SEARCH(("Muy Alto"),(AC36))))</formula>
    </cfRule>
  </conditionalFormatting>
  <conditionalFormatting sqref="AC36:AC88">
    <cfRule type="containsText" dxfId="140" priority="103" operator="containsText" text="Muy Bajo">
      <formula>NOT(ISERROR(SEARCH(("Muy Bajo"),(AC36))))</formula>
    </cfRule>
  </conditionalFormatting>
  <conditionalFormatting sqref="AC36:AC88">
    <cfRule type="containsText" dxfId="139" priority="104" operator="containsText" text="Bajo">
      <formula>NOT(ISERROR(SEARCH(("Bajo"),(AC36))))</formula>
    </cfRule>
  </conditionalFormatting>
  <conditionalFormatting sqref="AC36:AC88">
    <cfRule type="containsText" dxfId="138" priority="105" operator="containsText" text="Extremo">
      <formula>NOT(ISERROR(SEARCH(("Extremo"),(AC36))))</formula>
    </cfRule>
  </conditionalFormatting>
  <conditionalFormatting sqref="AC18:AC23 AC34:AC35">
    <cfRule type="containsText" dxfId="137" priority="94" operator="containsText" text="Moderado">
      <formula>NOT(ISERROR(SEARCH(("Moderado"),(AC18))))</formula>
    </cfRule>
  </conditionalFormatting>
  <conditionalFormatting sqref="AC18:AC23 AC34:AC35">
    <cfRule type="containsText" dxfId="136" priority="95" operator="containsText" text="Alto">
      <formula>NOT(ISERROR(SEARCH(("Alto"),(AC18))))</formula>
    </cfRule>
  </conditionalFormatting>
  <conditionalFormatting sqref="AC18:AC23 AC34:AC35">
    <cfRule type="containsText" dxfId="135" priority="96" operator="containsText" text="Muy Alto">
      <formula>NOT(ISERROR(SEARCH(("Muy Alto"),(AC18))))</formula>
    </cfRule>
  </conditionalFormatting>
  <conditionalFormatting sqref="AC18:AC23 AC34:AC35">
    <cfRule type="containsText" dxfId="134" priority="97" operator="containsText" text="Muy Bajo">
      <formula>NOT(ISERROR(SEARCH(("Muy Bajo"),(AC18))))</formula>
    </cfRule>
  </conditionalFormatting>
  <conditionalFormatting sqref="AC18:AC23 AC34:AC35">
    <cfRule type="containsText" dxfId="133" priority="98" operator="containsText" text="Bajo">
      <formula>NOT(ISERROR(SEARCH(("Bajo"),(AC18))))</formula>
    </cfRule>
  </conditionalFormatting>
  <conditionalFormatting sqref="AC18:AC23 AC34:AC35">
    <cfRule type="containsText" dxfId="132" priority="99" operator="containsText" text="Extremo">
      <formula>NOT(ISERROR(SEARCH(("Extremo"),(AC18))))</formula>
    </cfRule>
  </conditionalFormatting>
  <conditionalFormatting sqref="AC10:AC17">
    <cfRule type="containsText" dxfId="131" priority="88" operator="containsText" text="Moderado">
      <formula>NOT(ISERROR(SEARCH(("Moderado"),(AC10))))</formula>
    </cfRule>
  </conditionalFormatting>
  <conditionalFormatting sqref="AC10:AC17">
    <cfRule type="containsText" dxfId="130" priority="89" operator="containsText" text="Alto">
      <formula>NOT(ISERROR(SEARCH(("Alto"),(AC10))))</formula>
    </cfRule>
  </conditionalFormatting>
  <conditionalFormatting sqref="AC10:AC17">
    <cfRule type="containsText" dxfId="129" priority="90" operator="containsText" text="Muy Alto">
      <formula>NOT(ISERROR(SEARCH(("Muy Alto"),(AC10))))</formula>
    </cfRule>
  </conditionalFormatting>
  <conditionalFormatting sqref="AC10:AC17">
    <cfRule type="containsText" dxfId="128" priority="91" operator="containsText" text="Muy Bajo">
      <formula>NOT(ISERROR(SEARCH(("Muy Bajo"),(AC10))))</formula>
    </cfRule>
  </conditionalFormatting>
  <conditionalFormatting sqref="AC10:AC17">
    <cfRule type="containsText" dxfId="127" priority="92" operator="containsText" text="Bajo">
      <formula>NOT(ISERROR(SEARCH(("Bajo"),(AC10))))</formula>
    </cfRule>
  </conditionalFormatting>
  <conditionalFormatting sqref="AC10:AC17">
    <cfRule type="containsText" dxfId="126" priority="93" operator="containsText" text="Extremo">
      <formula>NOT(ISERROR(SEARCH(("Extremo"),(AC10))))</formula>
    </cfRule>
  </conditionalFormatting>
  <conditionalFormatting sqref="AC26:AC33">
    <cfRule type="containsText" dxfId="125" priority="82" operator="containsText" text="Moderado">
      <formula>NOT(ISERROR(SEARCH(("Moderado"),(AC26))))</formula>
    </cfRule>
  </conditionalFormatting>
  <conditionalFormatting sqref="AC26:AC33">
    <cfRule type="containsText" dxfId="124" priority="83" operator="containsText" text="Alto">
      <formula>NOT(ISERROR(SEARCH(("Alto"),(AC26))))</formula>
    </cfRule>
  </conditionalFormatting>
  <conditionalFormatting sqref="AC26:AC33">
    <cfRule type="containsText" dxfId="123" priority="84" operator="containsText" text="Muy Alto">
      <formula>NOT(ISERROR(SEARCH(("Muy Alto"),(AC26))))</formula>
    </cfRule>
  </conditionalFormatting>
  <conditionalFormatting sqref="AC26:AC33">
    <cfRule type="containsText" dxfId="122" priority="85" operator="containsText" text="Muy Bajo">
      <formula>NOT(ISERROR(SEARCH(("Muy Bajo"),(AC26))))</formula>
    </cfRule>
  </conditionalFormatting>
  <conditionalFormatting sqref="AC26:AC33">
    <cfRule type="containsText" dxfId="121" priority="86" operator="containsText" text="Bajo">
      <formula>NOT(ISERROR(SEARCH(("Bajo"),(AC26))))</formula>
    </cfRule>
  </conditionalFormatting>
  <conditionalFormatting sqref="AC26:AC33">
    <cfRule type="containsText" dxfId="120" priority="87" operator="containsText" text="Extremo">
      <formula>NOT(ISERROR(SEARCH(("Extremo"),(AC26))))</formula>
    </cfRule>
  </conditionalFormatting>
  <conditionalFormatting sqref="AC24:AC25">
    <cfRule type="containsText" dxfId="119" priority="76" operator="containsText" text="Moderado">
      <formula>NOT(ISERROR(SEARCH(("Moderado"),(AC24))))</formula>
    </cfRule>
  </conditionalFormatting>
  <conditionalFormatting sqref="AC24:AC25">
    <cfRule type="containsText" dxfId="118" priority="77" operator="containsText" text="Alto">
      <formula>NOT(ISERROR(SEARCH(("Alto"),(AC24))))</formula>
    </cfRule>
  </conditionalFormatting>
  <conditionalFormatting sqref="AC24:AC25">
    <cfRule type="containsText" dxfId="117" priority="78" operator="containsText" text="Muy Alto">
      <formula>NOT(ISERROR(SEARCH(("Muy Alto"),(AC24))))</formula>
    </cfRule>
  </conditionalFormatting>
  <conditionalFormatting sqref="AC24:AC25">
    <cfRule type="containsText" dxfId="116" priority="79" operator="containsText" text="Muy Bajo">
      <formula>NOT(ISERROR(SEARCH(("Muy Bajo"),(AC24))))</formula>
    </cfRule>
  </conditionalFormatting>
  <conditionalFormatting sqref="AC24:AC25">
    <cfRule type="containsText" dxfId="115" priority="80" operator="containsText" text="Bajo">
      <formula>NOT(ISERROR(SEARCH(("Bajo"),(AC24))))</formula>
    </cfRule>
  </conditionalFormatting>
  <conditionalFormatting sqref="AC24:AC25">
    <cfRule type="containsText" dxfId="114" priority="81" operator="containsText" text="Extremo">
      <formula>NOT(ISERROR(SEARCH(("Extremo"),(AC24))))</formula>
    </cfRule>
  </conditionalFormatting>
  <conditionalFormatting sqref="C14:O15 C24:O88 C9:O12">
    <cfRule type="expression" dxfId="113" priority="73">
      <formula>"(B9=""YA CUENTA CON PONDERACION DE RIESGOS, NO DILIGENCIARANALISIS;B9)"</formula>
    </cfRule>
  </conditionalFormatting>
  <conditionalFormatting sqref="B9:B88">
    <cfRule type="cellIs" dxfId="112" priority="67" operator="equal">
      <formula>$AI$10</formula>
    </cfRule>
    <cfRule type="cellIs" dxfId="111" priority="70" operator="equal">
      <formula>$AI$9</formula>
    </cfRule>
  </conditionalFormatting>
  <conditionalFormatting sqref="Q9">
    <cfRule type="expression" dxfId="110" priority="66">
      <formula>"(B9=""YA CUENTA CON PONDERACION DE RIESGOS, NO DILIGENCIARANALISIS;B9)"</formula>
    </cfRule>
  </conditionalFormatting>
  <conditionalFormatting sqref="R9">
    <cfRule type="expression" dxfId="109" priority="65">
      <formula>"(B9=""YA CUENTA CON PONDERACION DE RIESGOS, NO DILIGENCIARANALISIS;B9)"</formula>
    </cfRule>
  </conditionalFormatting>
  <conditionalFormatting sqref="S9">
    <cfRule type="expression" dxfId="108" priority="64">
      <formula>"(B9=""YA CUENTA CON PONDERACION DE RIESGOS, NO DILIGENCIARANALISIS;B9)"</formula>
    </cfRule>
  </conditionalFormatting>
  <conditionalFormatting sqref="T9">
    <cfRule type="expression" dxfId="107" priority="63">
      <formula>"(B9=""YA CUENTA CON PONDERACION DE RIESGOS, NO DILIGENCIARANALISIS;B9)"</formula>
    </cfRule>
  </conditionalFormatting>
  <conditionalFormatting sqref="U9">
    <cfRule type="expression" dxfId="106" priority="62">
      <formula>"(B9=""YA CUENTA CON PONDERACION DE RIESGOS, NO DILIGENCIARANALISIS;B9)"</formula>
    </cfRule>
  </conditionalFormatting>
  <conditionalFormatting sqref="V9">
    <cfRule type="expression" dxfId="105" priority="61">
      <formula>"(B9=""YA CUENTA CON PONDERACION DE RIESGOS, NO DILIGENCIARANALISIS;B9)"</formula>
    </cfRule>
  </conditionalFormatting>
  <conditionalFormatting sqref="Q10:Q88">
    <cfRule type="expression" dxfId="104" priority="60">
      <formula>"(B9=""YA CUENTA CON PONDERACION DE RIESGOS, NO DILIGENCIARANALISIS;B9)"</formula>
    </cfRule>
  </conditionalFormatting>
  <conditionalFormatting sqref="R10:R88">
    <cfRule type="expression" dxfId="103" priority="59">
      <formula>"(B9=""YA CUENTA CON PONDERACION DE RIESGOS, NO DILIGENCIARANALISIS;B9)"</formula>
    </cfRule>
  </conditionalFormatting>
  <conditionalFormatting sqref="S10:S88">
    <cfRule type="expression" dxfId="102" priority="58">
      <formula>"(B9=""YA CUENTA CON PONDERACION DE RIESGOS, NO DILIGENCIARANALISIS;B9)"</formula>
    </cfRule>
  </conditionalFormatting>
  <conditionalFormatting sqref="T10:T88">
    <cfRule type="expression" dxfId="101" priority="57">
      <formula>"(B9=""YA CUENTA CON PONDERACION DE RIESGOS, NO DILIGENCIARANALISIS;B9)"</formula>
    </cfRule>
  </conditionalFormatting>
  <conditionalFormatting sqref="U10:U88">
    <cfRule type="expression" dxfId="100" priority="56">
      <formula>"(B9=""YA CUENTA CON PONDERACION DE RIESGOS, NO DILIGENCIARANALISIS;B9)"</formula>
    </cfRule>
  </conditionalFormatting>
  <conditionalFormatting sqref="V10:V88">
    <cfRule type="expression" dxfId="99" priority="55">
      <formula>"(B9=""YA CUENTA CON PONDERACION DE RIESGOS, NO DILIGENCIARANALISIS;B9)"</formula>
    </cfRule>
  </conditionalFormatting>
  <conditionalFormatting sqref="C18:O18">
    <cfRule type="expression" dxfId="98" priority="42">
      <formula>"(B9=""YA CUENTA CON PONDERACION DE RIESGOS, NO DILIGENCIARANALISIS;B9)"</formula>
    </cfRule>
  </conditionalFormatting>
  <conditionalFormatting sqref="D9:O9">
    <cfRule type="expression" dxfId="97" priority="53">
      <formula>"(B9=""YA CUENTA CON PONDERACION DE RIESGOS, NO DILIGENCIARANALISIS;B9)"</formula>
    </cfRule>
  </conditionalFormatting>
  <conditionalFormatting sqref="C16:O16">
    <cfRule type="expression" dxfId="96" priority="52">
      <formula>"(B9=""YA CUENTA CON PONDERACION DE RIESGOS, NO DILIGENCIARANALISIS;B9)"</formula>
    </cfRule>
  </conditionalFormatting>
  <conditionalFormatting sqref="C17:O17">
    <cfRule type="expression" dxfId="95" priority="51">
      <formula>"(B9=""YA CUENTA CON PONDERACION DE RIESGOS, NO DILIGENCIARANALISIS;B9)"</formula>
    </cfRule>
  </conditionalFormatting>
  <conditionalFormatting sqref="C22:O22">
    <cfRule type="expression" dxfId="94" priority="50">
      <formula>"(B9=""YA CUENTA CON PONDERACION DE RIESGOS, NO DILIGENCIARANALISIS;B9)"</formula>
    </cfRule>
  </conditionalFormatting>
  <conditionalFormatting sqref="C19:O19">
    <cfRule type="expression" dxfId="93" priority="49">
      <formula>"(B9=""YA CUENTA CON PONDERACION DE RIESGOS, NO DILIGENCIARANALISIS;B9)"</formula>
    </cfRule>
  </conditionalFormatting>
  <conditionalFormatting sqref="C20:O20">
    <cfRule type="expression" dxfId="92" priority="48">
      <formula>"(B9=""YA CUENTA CON PONDERACION DE RIESGOS, NO DILIGENCIARANALISIS;B9)"</formula>
    </cfRule>
  </conditionalFormatting>
  <conditionalFormatting sqref="C21:O21">
    <cfRule type="expression" dxfId="91" priority="47">
      <formula>"(B9=""YA CUENTA CON PONDERACION DE RIESGOS, NO DILIGENCIARANALISIS;B9)"</formula>
    </cfRule>
  </conditionalFormatting>
  <conditionalFormatting sqref="C23:O23">
    <cfRule type="expression" dxfId="90" priority="46">
      <formula>"(B9=""YA CUENTA CON PONDERACION DE RIESGOS, NO DILIGENCIARANALISIS;B9)"</formula>
    </cfRule>
  </conditionalFormatting>
  <conditionalFormatting sqref="C19:O19">
    <cfRule type="expression" dxfId="89" priority="17">
      <formula>"(B9=""YA CUENTA CON PONDERACION DE RIESGOS, NO DILIGENCIARANALISIS;B9)"</formula>
    </cfRule>
  </conditionalFormatting>
  <conditionalFormatting sqref="C24:O24">
    <cfRule type="expression" dxfId="88" priority="44">
      <formula>"(B9=""YA CUENTA CON PONDERACION DE RIESGOS, NO DILIGENCIARANALISIS;B9)"</formula>
    </cfRule>
  </conditionalFormatting>
  <conditionalFormatting sqref="C25:O25">
    <cfRule type="expression" dxfId="87" priority="43">
      <formula>"(B9=""YA CUENTA CON PONDERACION DE RIESGOS, NO DILIGENCIARANALISIS;B9)"</formula>
    </cfRule>
  </conditionalFormatting>
  <conditionalFormatting sqref="C21:O21">
    <cfRule type="expression" dxfId="86" priority="32">
      <formula>"(B9=""YA CUENTA CON PONDERACION DE RIESGOS, NO DILIGENCIARANALISIS;B9)"</formula>
    </cfRule>
  </conditionalFormatting>
  <conditionalFormatting sqref="C20:O20">
    <cfRule type="expression" dxfId="85" priority="40">
      <formula>"(B9=""YA CUENTA CON PONDERACION DE RIESGOS, NO DILIGENCIARANALISIS;B9)"</formula>
    </cfRule>
  </conditionalFormatting>
  <conditionalFormatting sqref="C25:O25">
    <cfRule type="expression" dxfId="84" priority="39">
      <formula>"(B9=""YA CUENTA CON PONDERACION DE RIESGOS, NO DILIGENCIARANALISIS;B9)"</formula>
    </cfRule>
  </conditionalFormatting>
  <conditionalFormatting sqref="C22:O22">
    <cfRule type="expression" dxfId="83" priority="38">
      <formula>"(B9=""YA CUENTA CON PONDERACION DE RIESGOS, NO DILIGENCIARANALISIS;B9)"</formula>
    </cfRule>
  </conditionalFormatting>
  <conditionalFormatting sqref="C23:O23">
    <cfRule type="expression" dxfId="82" priority="37">
      <formula>"(B9=""YA CUENTA CON PONDERACION DE RIESGOS, NO DILIGENCIARANALISIS;B9)"</formula>
    </cfRule>
  </conditionalFormatting>
  <conditionalFormatting sqref="C24:O24">
    <cfRule type="expression" dxfId="81" priority="36">
      <formula>"(B9=""YA CUENTA CON PONDERACION DE RIESGOS, NO DILIGENCIARANALISIS;B9)"</formula>
    </cfRule>
  </conditionalFormatting>
  <conditionalFormatting sqref="C26:O26">
    <cfRule type="expression" dxfId="80" priority="35">
      <formula>"(B9=""YA CUENTA CON PONDERACION DE RIESGOS, NO DILIGENCIARANALISIS;B9)"</formula>
    </cfRule>
  </conditionalFormatting>
  <conditionalFormatting sqref="C27:O27">
    <cfRule type="expression" dxfId="79" priority="34">
      <formula>"(B9=""YA CUENTA CON PONDERACION DE RIESGOS, NO DILIGENCIARANALISIS;B9)"</formula>
    </cfRule>
  </conditionalFormatting>
  <conditionalFormatting sqref="C28:O28">
    <cfRule type="expression" dxfId="78" priority="33">
      <formula>"(B9=""YA CUENTA CON PONDERACION DE RIESGOS, NO DILIGENCIARANALISIS;B9)"</formula>
    </cfRule>
  </conditionalFormatting>
  <conditionalFormatting sqref="C22:O22">
    <cfRule type="expression" dxfId="77" priority="31">
      <formula>"(B9=""YA CUENTA CON PONDERACION DE RIESGOS, NO DILIGENCIARANALISIS;B9)"</formula>
    </cfRule>
  </conditionalFormatting>
  <conditionalFormatting sqref="C23:O23">
    <cfRule type="expression" dxfId="76" priority="30">
      <formula>"(B9=""YA CUENTA CON PONDERACION DE RIESGOS, NO DILIGENCIARANALISIS;B9)"</formula>
    </cfRule>
  </conditionalFormatting>
  <conditionalFormatting sqref="C23:O23">
    <cfRule type="expression" dxfId="75" priority="29">
      <formula>"(B9=""YA CUENTA CON PONDERACION DE RIESGOS, NO DILIGENCIARANALISIS;B9)"</formula>
    </cfRule>
  </conditionalFormatting>
  <conditionalFormatting sqref="C22:O22">
    <cfRule type="expression" dxfId="74" priority="28">
      <formula>"(B9=""YA CUENTA CON PONDERACION DE RIESGOS, NO DILIGENCIARANALISIS;B9)"</formula>
    </cfRule>
  </conditionalFormatting>
  <conditionalFormatting sqref="C24:O24">
    <cfRule type="expression" dxfId="73" priority="27">
      <formula>"(B9=""YA CUENTA CON PONDERACION DE RIESGOS, NO DILIGENCIARANALISIS;B9)"</formula>
    </cfRule>
  </conditionalFormatting>
  <conditionalFormatting sqref="C25:O25">
    <cfRule type="expression" dxfId="72" priority="26">
      <formula>"(B9=""YA CUENTA CON PONDERACION DE RIESGOS, NO DILIGENCIARANALISIS;B9)"</formula>
    </cfRule>
  </conditionalFormatting>
  <conditionalFormatting sqref="C26:O26">
    <cfRule type="expression" dxfId="71" priority="25">
      <formula>"(B9=""YA CUENTA CON PONDERACION DE RIESGOS, NO DILIGENCIARANALISIS;B9)"</formula>
    </cfRule>
  </conditionalFormatting>
  <conditionalFormatting sqref="C13:O13">
    <cfRule type="expression" dxfId="70" priority="24">
      <formula>"(B9=""YA CUENTA CON PONDERACION DE RIESGOS, NO DILIGENCIARANALISIS;B9)"</formula>
    </cfRule>
  </conditionalFormatting>
  <conditionalFormatting sqref="C21:O21">
    <cfRule type="expression" dxfId="69" priority="1">
      <formula>"(B9=""YA CUENTA CON PONDERACION DE RIESGOS, NO DILIGENCIARANALISIS;B9)"</formula>
    </cfRule>
  </conditionalFormatting>
  <conditionalFormatting sqref="C19:O22">
    <cfRule type="expression" dxfId="68" priority="23">
      <formula>"(B9=""YA CUENTA CON PONDERACION DE RIESGOS, NO DILIGENCIARANALISIS;B9)"</formula>
    </cfRule>
  </conditionalFormatting>
  <conditionalFormatting sqref="C17:O17">
    <cfRule type="expression" dxfId="67" priority="22">
      <formula>"(B9=""YA CUENTA CON PONDERACION DE RIESGOS, NO DILIGENCIARANALISIS;B9)"</formula>
    </cfRule>
  </conditionalFormatting>
  <conditionalFormatting sqref="C14:O14">
    <cfRule type="expression" dxfId="66" priority="21">
      <formula>"(B9=""YA CUENTA CON PONDERACION DE RIESGOS, NO DILIGENCIARANALISIS;B9)"</formula>
    </cfRule>
  </conditionalFormatting>
  <conditionalFormatting sqref="C15:O15">
    <cfRule type="expression" dxfId="65" priority="20">
      <formula>"(B9=""YA CUENTA CON PONDERACION DE RIESGOS, NO DILIGENCIARANALISIS;B9)"</formula>
    </cfRule>
  </conditionalFormatting>
  <conditionalFormatting sqref="C16:O16">
    <cfRule type="expression" dxfId="64" priority="19">
      <formula>"(B9=""YA CUENTA CON PONDERACION DE RIESGOS, NO DILIGENCIARANALISIS;B9)"</formula>
    </cfRule>
  </conditionalFormatting>
  <conditionalFormatting sqref="C18:O18">
    <cfRule type="expression" dxfId="63" priority="18">
      <formula>"(B9=""YA CUENTA CON PONDERACION DE RIESGOS, NO DILIGENCIARANALISIS;B9)"</formula>
    </cfRule>
  </conditionalFormatting>
  <conditionalFormatting sqref="C20:O20">
    <cfRule type="expression" dxfId="62" priority="16">
      <formula>"(B9=""YA CUENTA CON PONDERACION DE RIESGOS, NO DILIGENCIARANALISIS;B9)"</formula>
    </cfRule>
  </conditionalFormatting>
  <conditionalFormatting sqref="C16:O16">
    <cfRule type="expression" dxfId="61" priority="8">
      <formula>"(B9=""YA CUENTA CON PONDERACION DE RIESGOS, NO DILIGENCIARANALISIS;B9)"</formula>
    </cfRule>
  </conditionalFormatting>
  <conditionalFormatting sqref="C15:O15">
    <cfRule type="expression" dxfId="60" priority="15">
      <formula>"(B9=""YA CUENTA CON PONDERACION DE RIESGOS, NO DILIGENCIARANALISIS;B9)"</formula>
    </cfRule>
  </conditionalFormatting>
  <conditionalFormatting sqref="C20:O20">
    <cfRule type="expression" dxfId="59" priority="14">
      <formula>"(B9=""YA CUENTA CON PONDERACION DE RIESGOS, NO DILIGENCIARANALISIS;B9)"</formula>
    </cfRule>
  </conditionalFormatting>
  <conditionalFormatting sqref="C17:O17">
    <cfRule type="expression" dxfId="58" priority="13">
      <formula>"(B9=""YA CUENTA CON PONDERACION DE RIESGOS, NO DILIGENCIARANALISIS;B9)"</formula>
    </cfRule>
  </conditionalFormatting>
  <conditionalFormatting sqref="C18:O18">
    <cfRule type="expression" dxfId="57" priority="12">
      <formula>"(B9=""YA CUENTA CON PONDERACION DE RIESGOS, NO DILIGENCIARANALISIS;B9)"</formula>
    </cfRule>
  </conditionalFormatting>
  <conditionalFormatting sqref="C19:O19">
    <cfRule type="expression" dxfId="56" priority="11">
      <formula>"(B9=""YA CUENTA CON PONDERACION DE RIESGOS, NO DILIGENCIARANALISIS;B9)"</formula>
    </cfRule>
  </conditionalFormatting>
  <conditionalFormatting sqref="C21:O21">
    <cfRule type="expression" dxfId="55" priority="10">
      <formula>"(B9=""YA CUENTA CON PONDERACION DE RIESGOS, NO DILIGENCIARANALISIS;B9)"</formula>
    </cfRule>
  </conditionalFormatting>
  <conditionalFormatting sqref="C22:O22">
    <cfRule type="expression" dxfId="54" priority="9">
      <formula>"(B9=""YA CUENTA CON PONDERACION DE RIESGOS, NO DILIGENCIARANALISIS;B9)"</formula>
    </cfRule>
  </conditionalFormatting>
  <conditionalFormatting sqref="C17:O17">
    <cfRule type="expression" dxfId="53" priority="7">
      <formula>"(B9=""YA CUENTA CON PONDERACION DE RIESGOS, NO DILIGENCIARANALISIS;B9)"</formula>
    </cfRule>
  </conditionalFormatting>
  <conditionalFormatting sqref="C18:O18">
    <cfRule type="expression" dxfId="52" priority="6">
      <formula>"(B9=""YA CUENTA CON PONDERACION DE RIESGOS, NO DILIGENCIARANALISIS;B9)"</formula>
    </cfRule>
  </conditionalFormatting>
  <conditionalFormatting sqref="C18:O18">
    <cfRule type="expression" dxfId="51" priority="5">
      <formula>"(B9=""YA CUENTA CON PONDERACION DE RIESGOS, NO DILIGENCIARANALISIS;B9)"</formula>
    </cfRule>
  </conditionalFormatting>
  <conditionalFormatting sqref="C17:O17">
    <cfRule type="expression" dxfId="50" priority="4">
      <formula>"(B9=""YA CUENTA CON PONDERACION DE RIESGOS, NO DILIGENCIARANALISIS;B9)"</formula>
    </cfRule>
  </conditionalFormatting>
  <conditionalFormatting sqref="C19:O19">
    <cfRule type="expression" dxfId="49" priority="3">
      <formula>"(B9=""YA CUENTA CON PONDERACION DE RIESGOS, NO DILIGENCIARANALISIS;B9)"</formula>
    </cfRule>
  </conditionalFormatting>
  <conditionalFormatting sqref="C20:O20">
    <cfRule type="expression" dxfId="48" priority="2">
      <formula>"(B9=""YA CUENTA CON PONDERACION DE RIESGOS, NO DILIGENCIARANALISIS;B9)"</formula>
    </cfRule>
  </conditionalFormatting>
  <dataValidations count="4">
    <dataValidation type="list" allowBlank="1" showInputMessage="1" showErrorMessage="1" sqref="O9:O88">
      <formula1>"Critica no recuperable, Critica con recuperación parcial, Falta de oportunidad para atención usuarios, Falta de oportunidad para gestión de los procesos"</formula1>
    </dataValidation>
    <dataValidation type="list" allowBlank="1" showInputMessage="1" showErrorMessage="1" sqref="K9:K88">
      <formula1>"Hechos de Corrupción, Incumplimiento de servicios, Retrasos en los servicios, Quejas por incumplimientos o retrasos"</formula1>
    </dataValidation>
    <dataValidation type="list" allowBlank="1" showInputMessage="1" showErrorMessage="1" sqref="E9:E88">
      <formula1>"3 días,2 días, 1 día, Varias horas"</formula1>
    </dataValidation>
    <dataValidation type="list" allowBlank="1" showInputMessage="1" showErrorMessage="1" sqref="I9:I88 G9:G88 C9:C88 M9:M88">
      <formula1>$A$97:$A$100</formula1>
    </dataValidation>
  </dataValidation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8"/>
  <sheetViews>
    <sheetView zoomScale="95" zoomScaleNormal="95" workbookViewId="0">
      <selection activeCell="C8" sqref="C8:V8"/>
    </sheetView>
  </sheetViews>
  <sheetFormatPr baseColWidth="10" defaultColWidth="11.42578125" defaultRowHeight="15" x14ac:dyDescent="0.25"/>
  <cols>
    <col min="2" max="2" width="47.140625" customWidth="1"/>
    <col min="3" max="3" width="4.5703125" customWidth="1"/>
    <col min="4" max="4" width="84.85546875" customWidth="1"/>
    <col min="5" max="5" width="45.28515625" customWidth="1"/>
  </cols>
  <sheetData>
    <row r="3" spans="1:5" x14ac:dyDescent="0.25">
      <c r="A3" s="82"/>
      <c r="B3" s="82" t="s">
        <v>134</v>
      </c>
      <c r="C3" s="82"/>
      <c r="D3" s="82" t="s">
        <v>120</v>
      </c>
      <c r="E3" s="82" t="s">
        <v>135</v>
      </c>
    </row>
    <row r="4" spans="1:5" ht="60" customHeight="1" x14ac:dyDescent="0.25">
      <c r="A4" s="600">
        <v>1</v>
      </c>
      <c r="B4" s="603" t="s">
        <v>128</v>
      </c>
      <c r="C4" s="83" t="s">
        <v>136</v>
      </c>
      <c r="D4" s="60" t="s">
        <v>137</v>
      </c>
      <c r="E4" s="84" t="s">
        <v>138</v>
      </c>
    </row>
    <row r="5" spans="1:5" ht="45" customHeight="1" x14ac:dyDescent="0.25">
      <c r="A5" s="601"/>
      <c r="B5" s="604"/>
      <c r="C5" s="83" t="s">
        <v>129</v>
      </c>
      <c r="D5" s="60" t="s">
        <v>109</v>
      </c>
      <c r="E5" s="84" t="s">
        <v>139</v>
      </c>
    </row>
    <row r="6" spans="1:5" ht="33" x14ac:dyDescent="0.25">
      <c r="A6" s="602"/>
      <c r="B6" s="605"/>
      <c r="C6" s="83" t="s">
        <v>130</v>
      </c>
      <c r="D6" s="60" t="s">
        <v>110</v>
      </c>
      <c r="E6" s="84" t="s">
        <v>140</v>
      </c>
    </row>
    <row r="7" spans="1:5" ht="28.5" x14ac:dyDescent="0.25">
      <c r="A7" s="46">
        <v>2</v>
      </c>
      <c r="B7" s="85" t="s">
        <v>141</v>
      </c>
      <c r="C7" s="83" t="s">
        <v>142</v>
      </c>
      <c r="D7" s="60" t="s">
        <v>143</v>
      </c>
      <c r="E7" s="62"/>
    </row>
    <row r="8" spans="1:5" ht="30.75" customHeight="1" x14ac:dyDescent="0.25">
      <c r="A8" s="46"/>
      <c r="B8" s="85"/>
      <c r="C8" s="83"/>
      <c r="D8" s="60" t="s">
        <v>144</v>
      </c>
      <c r="E8" s="86" t="s">
        <v>145</v>
      </c>
    </row>
    <row r="9" spans="1:5" ht="30.75" customHeight="1" x14ac:dyDescent="0.25">
      <c r="A9" s="46"/>
      <c r="B9" s="85"/>
      <c r="C9" s="83"/>
      <c r="D9" s="60" t="s">
        <v>146</v>
      </c>
      <c r="E9" s="87" t="s">
        <v>147</v>
      </c>
    </row>
    <row r="10" spans="1:5" ht="33" x14ac:dyDescent="0.25">
      <c r="A10" s="46">
        <v>3</v>
      </c>
      <c r="B10" s="85" t="s">
        <v>148</v>
      </c>
      <c r="C10" s="83" t="s">
        <v>149</v>
      </c>
      <c r="D10" s="60" t="s">
        <v>150</v>
      </c>
      <c r="E10" s="87" t="s">
        <v>151</v>
      </c>
    </row>
    <row r="11" spans="1:5" ht="33" x14ac:dyDescent="0.3">
      <c r="A11" s="46"/>
      <c r="B11" s="85"/>
      <c r="C11" s="83" t="s">
        <v>152</v>
      </c>
      <c r="D11" s="60" t="s">
        <v>153</v>
      </c>
      <c r="E11" s="59"/>
    </row>
    <row r="12" spans="1:5" ht="33" x14ac:dyDescent="0.3">
      <c r="A12" s="61"/>
      <c r="B12" s="60"/>
      <c r="C12" s="83" t="s">
        <v>154</v>
      </c>
      <c r="D12" s="60" t="s">
        <v>155</v>
      </c>
      <c r="E12" s="59"/>
    </row>
    <row r="13" spans="1:5" ht="33" x14ac:dyDescent="0.3">
      <c r="A13" s="61"/>
      <c r="B13" s="60"/>
      <c r="C13" s="83" t="s">
        <v>156</v>
      </c>
      <c r="D13" s="60" t="s">
        <v>157</v>
      </c>
      <c r="E13" s="59"/>
    </row>
    <row r="14" spans="1:5" ht="33" x14ac:dyDescent="0.3">
      <c r="A14" s="61"/>
      <c r="B14" s="60"/>
      <c r="C14" s="83" t="s">
        <v>158</v>
      </c>
      <c r="D14" s="60" t="s">
        <v>159</v>
      </c>
      <c r="E14" s="59"/>
    </row>
    <row r="15" spans="1:5" ht="33" x14ac:dyDescent="0.3">
      <c r="A15" s="61"/>
      <c r="B15" s="60"/>
      <c r="C15" s="83" t="s">
        <v>160</v>
      </c>
      <c r="D15" s="60" t="s">
        <v>161</v>
      </c>
      <c r="E15" s="59"/>
    </row>
    <row r="16" spans="1:5" ht="33" x14ac:dyDescent="0.3">
      <c r="A16" s="61"/>
      <c r="B16" s="60"/>
      <c r="C16" s="83" t="s">
        <v>162</v>
      </c>
      <c r="D16" s="60" t="s">
        <v>163</v>
      </c>
      <c r="E16" s="59"/>
    </row>
    <row r="17" spans="1:5" ht="16.5" x14ac:dyDescent="0.3">
      <c r="A17" s="61"/>
      <c r="B17" s="60"/>
      <c r="C17" s="83"/>
      <c r="D17" s="88" t="s">
        <v>164</v>
      </c>
      <c r="E17" s="59"/>
    </row>
    <row r="18" spans="1:5" ht="33" x14ac:dyDescent="0.3">
      <c r="A18" s="61"/>
      <c r="B18" s="60"/>
      <c r="C18" s="83" t="s">
        <v>165</v>
      </c>
      <c r="D18" s="60" t="s">
        <v>166</v>
      </c>
      <c r="E18" s="59"/>
    </row>
    <row r="19" spans="1:5" ht="16.5" x14ac:dyDescent="0.3">
      <c r="A19" s="61"/>
      <c r="B19" s="60"/>
      <c r="C19" s="83"/>
      <c r="D19" s="88" t="s">
        <v>167</v>
      </c>
      <c r="E19" s="59"/>
    </row>
    <row r="20" spans="1:5" ht="16.5" x14ac:dyDescent="0.3">
      <c r="A20" s="61"/>
      <c r="B20" s="60"/>
      <c r="C20" s="61"/>
      <c r="D20" s="88" t="s">
        <v>168</v>
      </c>
      <c r="E20" s="89" t="s">
        <v>169</v>
      </c>
    </row>
    <row r="21" spans="1:5" ht="33" x14ac:dyDescent="0.3">
      <c r="A21" s="46">
        <v>4</v>
      </c>
      <c r="B21" s="85" t="s">
        <v>170</v>
      </c>
      <c r="C21" s="83" t="s">
        <v>171</v>
      </c>
      <c r="D21" s="60" t="s">
        <v>172</v>
      </c>
      <c r="E21" s="59"/>
    </row>
    <row r="22" spans="1:5" ht="16.5" x14ac:dyDescent="0.3">
      <c r="A22" s="59"/>
      <c r="B22" s="58"/>
      <c r="C22" s="59"/>
      <c r="D22" s="58"/>
      <c r="E22" s="59"/>
    </row>
    <row r="23" spans="1:5" x14ac:dyDescent="0.25">
      <c r="B23" s="16"/>
      <c r="D23" s="16"/>
    </row>
    <row r="24" spans="1:5" x14ac:dyDescent="0.25">
      <c r="B24" s="16"/>
      <c r="D24" s="16"/>
    </row>
    <row r="25" spans="1:5" x14ac:dyDescent="0.25">
      <c r="B25" s="16"/>
      <c r="D25" s="16"/>
    </row>
    <row r="26" spans="1:5" x14ac:dyDescent="0.25">
      <c r="B26" s="16"/>
      <c r="D26" s="16"/>
    </row>
    <row r="27" spans="1:5" x14ac:dyDescent="0.25">
      <c r="B27" s="16"/>
      <c r="D27" s="16"/>
    </row>
    <row r="28" spans="1:5" x14ac:dyDescent="0.25">
      <c r="B28" s="16"/>
      <c r="D28" s="16"/>
    </row>
  </sheetData>
  <mergeCells count="2">
    <mergeCell ref="A4:A6"/>
    <mergeCell ref="B4:B6"/>
  </mergeCells>
  <hyperlinks>
    <hyperlink ref="E4" location="'1. Horas requeridas PAAI'!A1" display="'1. Horas requeridas PAAI'!A1"/>
    <hyperlink ref="E10" location="'3 Horas disponibles E. Auditor'!A1" display="'3 Horas disponibles E. Auditor'!A1"/>
    <hyperlink ref="E5" location="'1. Horas requeridas PAAI'!A1" display="'1. Horas requeridas PAAI'!A1"/>
    <hyperlink ref="E6" location="'1. Horas requeridas PAAI'!A1" display="'1. Horas requeridas PAAI'!A1"/>
    <hyperlink ref="E9" location="'2. Días -horas hábiles x vig'!A1" display="'2. Días -horas hábiles x vig'!A1"/>
    <hyperlink ref="E8" r:id="rId1"/>
    <hyperlink ref="E20" location="'4. Resultado'!A1" display="'4. Resultado'!A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5"/>
  <sheetViews>
    <sheetView topLeftCell="A12" workbookViewId="0">
      <selection activeCell="C8" sqref="C8:V8"/>
    </sheetView>
  </sheetViews>
  <sheetFormatPr baseColWidth="10" defaultColWidth="11.42578125" defaultRowHeight="16.5" x14ac:dyDescent="0.3"/>
  <cols>
    <col min="1" max="1" width="26.140625" style="99" customWidth="1"/>
    <col min="2" max="2" width="48.7109375" style="99" customWidth="1"/>
    <col min="3" max="3" width="30.28515625" style="99" customWidth="1"/>
    <col min="4" max="9" width="23.28515625" style="99" customWidth="1"/>
    <col min="10" max="10" width="11" style="99" customWidth="1"/>
    <col min="11" max="11" width="12.5703125" style="99" bestFit="1" customWidth="1"/>
    <col min="12" max="13" width="11.42578125" style="99"/>
    <col min="14" max="14" width="27.5703125" style="99" customWidth="1"/>
    <col min="15" max="16384" width="11.42578125" style="99"/>
  </cols>
  <sheetData>
    <row r="1" spans="1:14" s="26" customFormat="1" ht="15" x14ac:dyDescent="0.25">
      <c r="A1"/>
      <c r="B1" s="609" t="s">
        <v>248</v>
      </c>
      <c r="C1" s="609"/>
      <c r="D1" s="609"/>
      <c r="E1" s="609"/>
      <c r="F1" s="609"/>
      <c r="G1" s="609"/>
      <c r="H1" s="609"/>
      <c r="I1" s="610"/>
      <c r="J1" s="68"/>
      <c r="K1" s="68"/>
      <c r="L1" s="70"/>
      <c r="M1" s="71"/>
    </row>
    <row r="2" spans="1:14" x14ac:dyDescent="0.3">
      <c r="A2" s="101"/>
      <c r="B2" s="102"/>
      <c r="C2" s="102"/>
      <c r="D2" s="102"/>
      <c r="E2" s="102"/>
      <c r="F2" s="102"/>
      <c r="G2" s="102"/>
      <c r="H2" s="102"/>
      <c r="I2" s="103"/>
    </row>
    <row r="3" spans="1:14" x14ac:dyDescent="0.3">
      <c r="A3" s="101" t="s">
        <v>265</v>
      </c>
      <c r="B3" s="102"/>
      <c r="C3" s="102"/>
      <c r="D3" s="102"/>
      <c r="E3" s="102"/>
      <c r="F3" s="102"/>
      <c r="G3" s="102"/>
      <c r="H3" s="102"/>
      <c r="I3" s="103"/>
    </row>
    <row r="4" spans="1:14" ht="18.75" x14ac:dyDescent="0.3">
      <c r="A4" s="178" t="s">
        <v>246</v>
      </c>
      <c r="B4" s="102"/>
      <c r="C4" s="102"/>
      <c r="D4" s="102"/>
      <c r="E4" s="102"/>
      <c r="F4" s="102"/>
      <c r="G4" s="102"/>
      <c r="H4" s="102"/>
      <c r="I4" s="103"/>
    </row>
    <row r="5" spans="1:14" ht="18.75" x14ac:dyDescent="0.3">
      <c r="A5" s="178" t="s">
        <v>245</v>
      </c>
      <c r="B5" s="102"/>
      <c r="C5" s="102"/>
      <c r="D5" s="102"/>
      <c r="E5" s="102"/>
      <c r="F5" s="102"/>
      <c r="G5" s="102"/>
      <c r="H5" s="102"/>
      <c r="I5" s="103"/>
    </row>
    <row r="6" spans="1:14" ht="18.75" x14ac:dyDescent="0.3">
      <c r="A6" s="178" t="s">
        <v>247</v>
      </c>
      <c r="B6" s="102"/>
      <c r="C6" s="102"/>
      <c r="D6" s="102"/>
      <c r="E6" s="102"/>
      <c r="F6" s="102"/>
      <c r="G6" s="102"/>
      <c r="H6" s="102"/>
      <c r="I6" s="103"/>
    </row>
    <row r="7" spans="1:14" ht="18.75" x14ac:dyDescent="0.3">
      <c r="A7" s="177"/>
      <c r="B7" s="102"/>
      <c r="C7" s="102"/>
      <c r="D7" s="102"/>
      <c r="E7" s="102"/>
      <c r="F7" s="102"/>
      <c r="G7" s="102"/>
      <c r="H7" s="102"/>
      <c r="I7" s="103"/>
    </row>
    <row r="8" spans="1:14" x14ac:dyDescent="0.3">
      <c r="A8" s="163"/>
      <c r="B8" s="102"/>
      <c r="C8" s="102"/>
      <c r="D8" s="102"/>
      <c r="E8" s="102"/>
      <c r="F8" s="102"/>
      <c r="G8" s="102"/>
      <c r="H8" s="102"/>
      <c r="I8" s="103"/>
    </row>
    <row r="9" spans="1:14" x14ac:dyDescent="0.3">
      <c r="A9" s="611" t="s">
        <v>246</v>
      </c>
      <c r="B9" s="612"/>
      <c r="C9" s="612"/>
      <c r="D9" s="612"/>
      <c r="E9" s="612"/>
      <c r="F9" s="612"/>
      <c r="G9" s="612"/>
      <c r="H9" s="612"/>
      <c r="I9" s="613"/>
    </row>
    <row r="10" spans="1:14" x14ac:dyDescent="0.3">
      <c r="A10" s="104" t="s">
        <v>111</v>
      </c>
      <c r="B10" s="95" t="s">
        <v>112</v>
      </c>
      <c r="C10" s="95" t="s">
        <v>113</v>
      </c>
      <c r="D10" s="95" t="s">
        <v>114</v>
      </c>
      <c r="E10" s="95" t="s">
        <v>115</v>
      </c>
      <c r="F10" s="95" t="s">
        <v>116</v>
      </c>
      <c r="G10" s="95" t="s">
        <v>117</v>
      </c>
      <c r="H10" s="96" t="s">
        <v>118</v>
      </c>
      <c r="I10" s="105" t="s">
        <v>119</v>
      </c>
    </row>
    <row r="11" spans="1:14" x14ac:dyDescent="0.3">
      <c r="A11" s="104"/>
      <c r="B11" s="95"/>
      <c r="C11" s="95"/>
      <c r="D11" s="606" t="s">
        <v>227</v>
      </c>
      <c r="E11" s="607"/>
      <c r="F11" s="608"/>
      <c r="G11" s="95"/>
      <c r="H11" s="96"/>
      <c r="I11" s="105"/>
    </row>
    <row r="12" spans="1:14" ht="49.5" x14ac:dyDescent="0.3">
      <c r="A12" s="106" t="s">
        <v>12</v>
      </c>
      <c r="B12" s="98" t="s">
        <v>226</v>
      </c>
      <c r="C12" s="97" t="s">
        <v>120</v>
      </c>
      <c r="D12" s="98" t="s">
        <v>121</v>
      </c>
      <c r="E12" s="98" t="s">
        <v>122</v>
      </c>
      <c r="F12" s="98" t="s">
        <v>123</v>
      </c>
      <c r="G12" s="98" t="s">
        <v>230</v>
      </c>
      <c r="H12" s="98" t="s">
        <v>124</v>
      </c>
      <c r="I12" s="107" t="s">
        <v>231</v>
      </c>
      <c r="N12" s="166" t="s">
        <v>254</v>
      </c>
    </row>
    <row r="13" spans="1:14" x14ac:dyDescent="0.3">
      <c r="A13" s="221">
        <v>1</v>
      </c>
      <c r="B13" s="222" t="s">
        <v>127</v>
      </c>
      <c r="C13" s="301" t="e">
        <f>+#REF!</f>
        <v>#REF!</v>
      </c>
      <c r="D13" s="94">
        <v>16</v>
      </c>
      <c r="E13" s="94">
        <v>320</v>
      </c>
      <c r="F13" s="94">
        <v>24</v>
      </c>
      <c r="G13" s="94">
        <f>SUM(D13:F13)</f>
        <v>360</v>
      </c>
      <c r="H13" s="94">
        <v>1</v>
      </c>
      <c r="I13" s="108">
        <f>+G13*H13</f>
        <v>360</v>
      </c>
      <c r="N13" s="164" t="s">
        <v>125</v>
      </c>
    </row>
    <row r="14" spans="1:14" x14ac:dyDescent="0.3">
      <c r="A14" s="221">
        <v>2</v>
      </c>
      <c r="B14" s="222" t="s">
        <v>127</v>
      </c>
      <c r="C14" s="301" t="e">
        <f>+#REF!</f>
        <v>#REF!</v>
      </c>
      <c r="D14" s="94">
        <v>16</v>
      </c>
      <c r="E14" s="94">
        <v>320</v>
      </c>
      <c r="F14" s="94">
        <v>24</v>
      </c>
      <c r="G14" s="94">
        <f>SUM(D14:F14)</f>
        <v>360</v>
      </c>
      <c r="H14" s="94">
        <v>1</v>
      </c>
      <c r="I14" s="108">
        <f t="shared" ref="I14:I24" si="0">+G14*H14</f>
        <v>360</v>
      </c>
      <c r="N14" s="164" t="s">
        <v>126</v>
      </c>
    </row>
    <row r="15" spans="1:14" x14ac:dyDescent="0.3">
      <c r="A15" s="221">
        <v>3</v>
      </c>
      <c r="B15" s="222" t="s">
        <v>127</v>
      </c>
      <c r="C15" s="301" t="e">
        <f>+#REF!</f>
        <v>#REF!</v>
      </c>
      <c r="D15" s="94">
        <v>16</v>
      </c>
      <c r="E15" s="94">
        <v>320</v>
      </c>
      <c r="F15" s="94">
        <v>24</v>
      </c>
      <c r="G15" s="94">
        <f t="shared" ref="G15:G73" si="1">SUM(D15:F15)</f>
        <v>360</v>
      </c>
      <c r="H15" s="94">
        <v>1</v>
      </c>
      <c r="I15" s="108">
        <f t="shared" si="0"/>
        <v>360</v>
      </c>
      <c r="N15" s="164" t="s">
        <v>127</v>
      </c>
    </row>
    <row r="16" spans="1:14" x14ac:dyDescent="0.3">
      <c r="A16" s="221">
        <v>4</v>
      </c>
      <c r="B16" s="222" t="s">
        <v>127</v>
      </c>
      <c r="C16" s="301" t="e">
        <f>+#REF!</f>
        <v>#REF!</v>
      </c>
      <c r="D16" s="94">
        <v>16</v>
      </c>
      <c r="E16" s="94">
        <v>320</v>
      </c>
      <c r="F16" s="94">
        <v>24</v>
      </c>
      <c r="G16" s="94">
        <f t="shared" si="1"/>
        <v>360</v>
      </c>
      <c r="H16" s="94">
        <v>1</v>
      </c>
      <c r="I16" s="108">
        <f t="shared" si="0"/>
        <v>360</v>
      </c>
      <c r="N16" s="164" t="s">
        <v>255</v>
      </c>
    </row>
    <row r="17" spans="1:14" x14ac:dyDescent="0.3">
      <c r="A17" s="221">
        <v>5</v>
      </c>
      <c r="B17" s="222" t="s">
        <v>127</v>
      </c>
      <c r="C17" s="301" t="e">
        <f>+#REF!</f>
        <v>#REF!</v>
      </c>
      <c r="D17" s="94">
        <v>16</v>
      </c>
      <c r="E17" s="94">
        <v>320</v>
      </c>
      <c r="F17" s="94">
        <v>24</v>
      </c>
      <c r="G17" s="94">
        <f t="shared" si="1"/>
        <v>360</v>
      </c>
      <c r="H17" s="94">
        <v>1</v>
      </c>
      <c r="I17" s="108">
        <f t="shared" si="0"/>
        <v>360</v>
      </c>
      <c r="N17" s="164" t="s">
        <v>256</v>
      </c>
    </row>
    <row r="18" spans="1:14" x14ac:dyDescent="0.3">
      <c r="A18" s="221">
        <v>6</v>
      </c>
      <c r="B18" s="222" t="s">
        <v>127</v>
      </c>
      <c r="C18" s="301" t="e">
        <f>+#REF!</f>
        <v>#REF!</v>
      </c>
      <c r="D18" s="94">
        <v>16</v>
      </c>
      <c r="E18" s="94">
        <v>320</v>
      </c>
      <c r="F18" s="94">
        <v>24</v>
      </c>
      <c r="G18" s="94">
        <f t="shared" si="1"/>
        <v>360</v>
      </c>
      <c r="H18" s="94">
        <v>1</v>
      </c>
      <c r="I18" s="108">
        <f t="shared" si="0"/>
        <v>360</v>
      </c>
    </row>
    <row r="19" spans="1:14" x14ac:dyDescent="0.3">
      <c r="A19" s="221">
        <v>7</v>
      </c>
      <c r="B19" s="222" t="s">
        <v>127</v>
      </c>
      <c r="C19" s="302" t="e">
        <f>+#REF!</f>
        <v>#REF!</v>
      </c>
      <c r="D19" s="224">
        <v>72</v>
      </c>
      <c r="E19" s="224">
        <v>200</v>
      </c>
      <c r="F19" s="224">
        <v>80</v>
      </c>
      <c r="G19" s="94">
        <f>SUM(D19:F19)</f>
        <v>352</v>
      </c>
      <c r="H19" s="224">
        <v>1</v>
      </c>
      <c r="I19" s="108">
        <f t="shared" si="0"/>
        <v>352</v>
      </c>
    </row>
    <row r="20" spans="1:14" x14ac:dyDescent="0.3">
      <c r="A20" s="221">
        <v>8</v>
      </c>
      <c r="B20" s="222" t="s">
        <v>127</v>
      </c>
      <c r="C20" s="302" t="e">
        <f>+#REF!</f>
        <v>#REF!</v>
      </c>
      <c r="D20" s="224">
        <v>72</v>
      </c>
      <c r="E20" s="224">
        <v>200</v>
      </c>
      <c r="F20" s="224">
        <v>80</v>
      </c>
      <c r="G20" s="94">
        <f>SUM(D20:F20)</f>
        <v>352</v>
      </c>
      <c r="H20" s="224">
        <v>1</v>
      </c>
      <c r="I20" s="108">
        <f t="shared" si="0"/>
        <v>352</v>
      </c>
    </row>
    <row r="21" spans="1:14" x14ac:dyDescent="0.3">
      <c r="A21" s="221">
        <v>9</v>
      </c>
      <c r="B21" s="222" t="s">
        <v>125</v>
      </c>
      <c r="C21" s="303" t="e">
        <f>+#REF!</f>
        <v>#REF!</v>
      </c>
      <c r="D21" s="306">
        <v>32</v>
      </c>
      <c r="E21" s="306">
        <v>40</v>
      </c>
      <c r="F21" s="306">
        <v>8</v>
      </c>
      <c r="G21" s="94">
        <f t="shared" si="1"/>
        <v>80</v>
      </c>
      <c r="H21" s="224">
        <v>3</v>
      </c>
      <c r="I21" s="108">
        <f t="shared" si="0"/>
        <v>240</v>
      </c>
    </row>
    <row r="22" spans="1:14" x14ac:dyDescent="0.3">
      <c r="A22" s="221">
        <v>10</v>
      </c>
      <c r="B22" s="222" t="s">
        <v>125</v>
      </c>
      <c r="C22" s="303" t="e">
        <f>+#REF!</f>
        <v>#REF!</v>
      </c>
      <c r="D22" s="306">
        <f>8*4</f>
        <v>32</v>
      </c>
      <c r="E22" s="306">
        <f>5*8</f>
        <v>40</v>
      </c>
      <c r="F22" s="306">
        <v>8</v>
      </c>
      <c r="G22" s="94">
        <f t="shared" si="1"/>
        <v>80</v>
      </c>
      <c r="H22" s="224">
        <v>1</v>
      </c>
      <c r="I22" s="108">
        <f t="shared" si="0"/>
        <v>80</v>
      </c>
    </row>
    <row r="23" spans="1:14" x14ac:dyDescent="0.3">
      <c r="A23" s="221">
        <v>11</v>
      </c>
      <c r="B23" s="222" t="s">
        <v>125</v>
      </c>
      <c r="C23" s="303" t="e">
        <f>+#REF!</f>
        <v>#REF!</v>
      </c>
      <c r="D23" s="306">
        <f>8*4</f>
        <v>32</v>
      </c>
      <c r="E23" s="306">
        <f>5*8</f>
        <v>40</v>
      </c>
      <c r="F23" s="306">
        <v>8</v>
      </c>
      <c r="G23" s="94">
        <f t="shared" si="1"/>
        <v>80</v>
      </c>
      <c r="H23" s="224">
        <v>3</v>
      </c>
      <c r="I23" s="108">
        <f t="shared" si="0"/>
        <v>240</v>
      </c>
    </row>
    <row r="24" spans="1:14" x14ac:dyDescent="0.3">
      <c r="A24" s="221">
        <v>12</v>
      </c>
      <c r="B24" s="222" t="s">
        <v>125</v>
      </c>
      <c r="C24" s="303" t="e">
        <f>+#REF!</f>
        <v>#REF!</v>
      </c>
      <c r="D24" s="306">
        <v>40</v>
      </c>
      <c r="E24" s="306">
        <f>7*8</f>
        <v>56</v>
      </c>
      <c r="F24" s="306">
        <f>1.5*8</f>
        <v>12</v>
      </c>
      <c r="G24" s="94">
        <f t="shared" si="1"/>
        <v>108</v>
      </c>
      <c r="H24" s="224">
        <v>1</v>
      </c>
      <c r="I24" s="108">
        <f t="shared" si="0"/>
        <v>108</v>
      </c>
    </row>
    <row r="25" spans="1:14" x14ac:dyDescent="0.3">
      <c r="A25" s="221">
        <v>13</v>
      </c>
      <c r="B25" s="222" t="s">
        <v>125</v>
      </c>
      <c r="C25" s="303" t="e">
        <f>+#REF!</f>
        <v>#REF!</v>
      </c>
      <c r="D25" s="306">
        <v>40</v>
      </c>
      <c r="E25" s="306">
        <f>7*8</f>
        <v>56</v>
      </c>
      <c r="F25" s="306">
        <f>1.5*8</f>
        <v>12</v>
      </c>
      <c r="G25" s="94">
        <f t="shared" si="1"/>
        <v>108</v>
      </c>
      <c r="H25" s="224">
        <v>1</v>
      </c>
      <c r="I25" s="165">
        <f>+G25*H25</f>
        <v>108</v>
      </c>
    </row>
    <row r="26" spans="1:14" x14ac:dyDescent="0.3">
      <c r="A26" s="221">
        <v>14</v>
      </c>
      <c r="B26" s="222" t="s">
        <v>125</v>
      </c>
      <c r="C26" s="303" t="e">
        <f>+#REF!</f>
        <v>#REF!</v>
      </c>
      <c r="D26" s="306">
        <f>3.5*8</f>
        <v>28</v>
      </c>
      <c r="E26" s="306">
        <f>7*8</f>
        <v>56</v>
      </c>
      <c r="F26" s="306">
        <f>1.5*8</f>
        <v>12</v>
      </c>
      <c r="G26" s="94">
        <f t="shared" si="1"/>
        <v>96</v>
      </c>
      <c r="H26" s="224">
        <v>2</v>
      </c>
      <c r="I26" s="165">
        <f t="shared" ref="I26:I57" si="2">+G26*H26</f>
        <v>192</v>
      </c>
    </row>
    <row r="27" spans="1:14" x14ac:dyDescent="0.3">
      <c r="A27" s="221">
        <v>15</v>
      </c>
      <c r="B27" s="222" t="s">
        <v>125</v>
      </c>
      <c r="C27" s="303" t="e">
        <f>+#REF!</f>
        <v>#REF!</v>
      </c>
      <c r="D27" s="306">
        <v>24</v>
      </c>
      <c r="E27" s="306">
        <v>24</v>
      </c>
      <c r="F27" s="306">
        <v>8</v>
      </c>
      <c r="G27" s="94">
        <f t="shared" si="1"/>
        <v>56</v>
      </c>
      <c r="H27" s="224">
        <v>2</v>
      </c>
      <c r="I27" s="165">
        <f>+G27*H27</f>
        <v>112</v>
      </c>
    </row>
    <row r="28" spans="1:14" x14ac:dyDescent="0.3">
      <c r="A28" s="221">
        <v>16</v>
      </c>
      <c r="B28" s="222" t="s">
        <v>125</v>
      </c>
      <c r="C28" s="303" t="e">
        <f>+#REF!</f>
        <v>#REF!</v>
      </c>
      <c r="D28" s="306">
        <v>40</v>
      </c>
      <c r="E28" s="306">
        <f>7*8</f>
        <v>56</v>
      </c>
      <c r="F28" s="306">
        <f>1.5*8</f>
        <v>12</v>
      </c>
      <c r="G28" s="94">
        <f t="shared" si="1"/>
        <v>108</v>
      </c>
      <c r="H28" s="224">
        <v>2</v>
      </c>
      <c r="I28" s="165">
        <f t="shared" si="2"/>
        <v>216</v>
      </c>
    </row>
    <row r="29" spans="1:14" x14ac:dyDescent="0.3">
      <c r="A29" s="221">
        <v>17</v>
      </c>
      <c r="B29" s="222" t="s">
        <v>125</v>
      </c>
      <c r="C29" s="303" t="e">
        <f>+#REF!</f>
        <v>#REF!</v>
      </c>
      <c r="D29" s="306">
        <v>40</v>
      </c>
      <c r="E29" s="306">
        <f>7*8</f>
        <v>56</v>
      </c>
      <c r="F29" s="306">
        <f>1.5*8</f>
        <v>12</v>
      </c>
      <c r="G29" s="94">
        <f t="shared" si="1"/>
        <v>108</v>
      </c>
      <c r="H29" s="224">
        <v>1</v>
      </c>
      <c r="I29" s="165">
        <f t="shared" si="2"/>
        <v>108</v>
      </c>
    </row>
    <row r="30" spans="1:14" x14ac:dyDescent="0.3">
      <c r="A30" s="221">
        <v>18</v>
      </c>
      <c r="B30" s="222" t="s">
        <v>125</v>
      </c>
      <c r="C30" s="303" t="e">
        <f>+#REF!</f>
        <v>#REF!</v>
      </c>
      <c r="D30" s="306">
        <v>40</v>
      </c>
      <c r="E30" s="306">
        <f>7*8</f>
        <v>56</v>
      </c>
      <c r="F30" s="306">
        <f>1.5*8</f>
        <v>12</v>
      </c>
      <c r="G30" s="94">
        <f t="shared" si="1"/>
        <v>108</v>
      </c>
      <c r="H30" s="224">
        <v>4</v>
      </c>
      <c r="I30" s="165">
        <f t="shared" si="2"/>
        <v>432</v>
      </c>
    </row>
    <row r="31" spans="1:14" x14ac:dyDescent="0.3">
      <c r="A31" s="221">
        <v>19</v>
      </c>
      <c r="B31" s="222" t="s">
        <v>125</v>
      </c>
      <c r="C31" s="303" t="e">
        <f>+#REF!</f>
        <v>#REF!</v>
      </c>
      <c r="D31" s="306">
        <v>48</v>
      </c>
      <c r="E31" s="306">
        <v>48</v>
      </c>
      <c r="F31" s="306">
        <v>12</v>
      </c>
      <c r="G31" s="94">
        <f t="shared" si="1"/>
        <v>108</v>
      </c>
      <c r="H31" s="224">
        <v>2</v>
      </c>
      <c r="I31" s="165">
        <f t="shared" si="2"/>
        <v>216</v>
      </c>
    </row>
    <row r="32" spans="1:14" x14ac:dyDescent="0.3">
      <c r="A32" s="221">
        <v>20</v>
      </c>
      <c r="B32" s="222" t="s">
        <v>125</v>
      </c>
      <c r="C32" s="303" t="e">
        <f>+#REF!</f>
        <v>#REF!</v>
      </c>
      <c r="D32" s="306">
        <f>2.5*8</f>
        <v>20</v>
      </c>
      <c r="E32" s="306">
        <f>3*8</f>
        <v>24</v>
      </c>
      <c r="F32" s="306">
        <f>2*8</f>
        <v>16</v>
      </c>
      <c r="G32" s="94">
        <f t="shared" si="1"/>
        <v>60</v>
      </c>
      <c r="H32" s="224">
        <v>1</v>
      </c>
      <c r="I32" s="165">
        <f t="shared" si="2"/>
        <v>60</v>
      </c>
    </row>
    <row r="33" spans="1:9" x14ac:dyDescent="0.3">
      <c r="A33" s="221">
        <v>21</v>
      </c>
      <c r="B33" s="222" t="s">
        <v>125</v>
      </c>
      <c r="C33" s="303" t="e">
        <f>+#REF!</f>
        <v>#REF!</v>
      </c>
      <c r="D33" s="306">
        <v>32</v>
      </c>
      <c r="E33" s="306">
        <v>40</v>
      </c>
      <c r="F33" s="306">
        <v>8</v>
      </c>
      <c r="G33" s="94">
        <f t="shared" si="1"/>
        <v>80</v>
      </c>
      <c r="H33" s="224">
        <v>2</v>
      </c>
      <c r="I33" s="165">
        <f t="shared" si="2"/>
        <v>160</v>
      </c>
    </row>
    <row r="34" spans="1:9" x14ac:dyDescent="0.3">
      <c r="A34" s="221">
        <v>22</v>
      </c>
      <c r="B34" s="222" t="s">
        <v>125</v>
      </c>
      <c r="C34" s="303" t="e">
        <f>+#REF!</f>
        <v>#REF!</v>
      </c>
      <c r="D34" s="306">
        <v>40</v>
      </c>
      <c r="E34" s="306">
        <v>40</v>
      </c>
      <c r="F34" s="306">
        <v>12</v>
      </c>
      <c r="G34" s="94">
        <f t="shared" si="1"/>
        <v>92</v>
      </c>
      <c r="H34" s="224">
        <v>4</v>
      </c>
      <c r="I34" s="165">
        <f t="shared" si="2"/>
        <v>368</v>
      </c>
    </row>
    <row r="35" spans="1:9" x14ac:dyDescent="0.3">
      <c r="A35" s="221">
        <v>23</v>
      </c>
      <c r="B35" s="222" t="s">
        <v>125</v>
      </c>
      <c r="C35" s="303" t="e">
        <f>+#REF!</f>
        <v>#REF!</v>
      </c>
      <c r="D35" s="306">
        <v>48</v>
      </c>
      <c r="E35" s="306">
        <v>40</v>
      </c>
      <c r="F35" s="306">
        <v>12</v>
      </c>
      <c r="G35" s="94">
        <f t="shared" si="1"/>
        <v>100</v>
      </c>
      <c r="H35" s="224">
        <v>3</v>
      </c>
      <c r="I35" s="165">
        <f t="shared" si="2"/>
        <v>300</v>
      </c>
    </row>
    <row r="36" spans="1:9" x14ac:dyDescent="0.3">
      <c r="A36" s="221">
        <v>24</v>
      </c>
      <c r="B36" s="222" t="s">
        <v>125</v>
      </c>
      <c r="C36" s="303" t="e">
        <f>+#REF!</f>
        <v>#REF!</v>
      </c>
      <c r="D36" s="306">
        <v>24</v>
      </c>
      <c r="E36" s="306">
        <v>20</v>
      </c>
      <c r="F36" s="306">
        <v>6</v>
      </c>
      <c r="G36" s="94">
        <f t="shared" si="1"/>
        <v>50</v>
      </c>
      <c r="H36" s="224">
        <v>2</v>
      </c>
      <c r="I36" s="165">
        <f t="shared" si="2"/>
        <v>100</v>
      </c>
    </row>
    <row r="37" spans="1:9" x14ac:dyDescent="0.3">
      <c r="A37" s="221">
        <v>25</v>
      </c>
      <c r="B37" s="222" t="s">
        <v>125</v>
      </c>
      <c r="C37" s="303" t="e">
        <f>+#REF!</f>
        <v>#REF!</v>
      </c>
      <c r="D37" s="306">
        <f>8*8</f>
        <v>64</v>
      </c>
      <c r="E37" s="306">
        <v>40</v>
      </c>
      <c r="F37" s="306">
        <v>40</v>
      </c>
      <c r="G37" s="94">
        <f t="shared" si="1"/>
        <v>144</v>
      </c>
      <c r="H37" s="224">
        <v>1</v>
      </c>
      <c r="I37" s="165">
        <f t="shared" si="2"/>
        <v>144</v>
      </c>
    </row>
    <row r="38" spans="1:9" x14ac:dyDescent="0.3">
      <c r="A38" s="221">
        <v>26</v>
      </c>
      <c r="B38" s="222" t="s">
        <v>125</v>
      </c>
      <c r="C38" s="303" t="e">
        <f>+#REF!</f>
        <v>#REF!</v>
      </c>
      <c r="D38" s="306">
        <f>2.5*8</f>
        <v>20</v>
      </c>
      <c r="E38" s="306">
        <f>3*8</f>
        <v>24</v>
      </c>
      <c r="F38" s="306">
        <f>2*8</f>
        <v>16</v>
      </c>
      <c r="G38" s="94">
        <f t="shared" si="1"/>
        <v>60</v>
      </c>
      <c r="H38" s="224">
        <v>1</v>
      </c>
      <c r="I38" s="165">
        <f t="shared" si="2"/>
        <v>60</v>
      </c>
    </row>
    <row r="39" spans="1:9" x14ac:dyDescent="0.3">
      <c r="A39" s="221">
        <v>27</v>
      </c>
      <c r="B39" s="222" t="s">
        <v>125</v>
      </c>
      <c r="C39" s="303" t="e">
        <f>+#REF!</f>
        <v>#REF!</v>
      </c>
      <c r="D39" s="306">
        <v>40</v>
      </c>
      <c r="E39" s="306">
        <f>7*8</f>
        <v>56</v>
      </c>
      <c r="F39" s="306">
        <f>1.5*8</f>
        <v>12</v>
      </c>
      <c r="G39" s="94">
        <f t="shared" si="1"/>
        <v>108</v>
      </c>
      <c r="H39" s="224">
        <v>1</v>
      </c>
      <c r="I39" s="165">
        <f t="shared" si="2"/>
        <v>108</v>
      </c>
    </row>
    <row r="40" spans="1:9" x14ac:dyDescent="0.3">
      <c r="A40" s="221">
        <v>28</v>
      </c>
      <c r="B40" s="222" t="s">
        <v>125</v>
      </c>
      <c r="C40" s="303" t="e">
        <f>+#REF!</f>
        <v>#REF!</v>
      </c>
      <c r="D40" s="306">
        <v>32</v>
      </c>
      <c r="E40" s="306">
        <v>40</v>
      </c>
      <c r="F40" s="306">
        <v>8</v>
      </c>
      <c r="G40" s="94">
        <f t="shared" si="1"/>
        <v>80</v>
      </c>
      <c r="H40" s="224">
        <v>1</v>
      </c>
      <c r="I40" s="165">
        <f t="shared" si="2"/>
        <v>80</v>
      </c>
    </row>
    <row r="41" spans="1:9" x14ac:dyDescent="0.3">
      <c r="A41" s="221">
        <v>29</v>
      </c>
      <c r="B41" s="222" t="s">
        <v>125</v>
      </c>
      <c r="C41" s="303" t="e">
        <f>+#REF!</f>
        <v>#REF!</v>
      </c>
      <c r="D41" s="306">
        <v>32</v>
      </c>
      <c r="E41" s="306">
        <v>40</v>
      </c>
      <c r="F41" s="306">
        <v>8</v>
      </c>
      <c r="G41" s="94">
        <f t="shared" si="1"/>
        <v>80</v>
      </c>
      <c r="H41" s="224">
        <v>1</v>
      </c>
      <c r="I41" s="165">
        <f t="shared" si="2"/>
        <v>80</v>
      </c>
    </row>
    <row r="42" spans="1:9" x14ac:dyDescent="0.3">
      <c r="A42" s="221">
        <v>30</v>
      </c>
      <c r="B42" s="222" t="s">
        <v>125</v>
      </c>
      <c r="C42" s="303" t="e">
        <f>+#REF!</f>
        <v>#REF!</v>
      </c>
      <c r="D42" s="306">
        <v>32</v>
      </c>
      <c r="E42" s="306">
        <v>40</v>
      </c>
      <c r="F42" s="306">
        <v>8</v>
      </c>
      <c r="G42" s="94">
        <f t="shared" si="1"/>
        <v>80</v>
      </c>
      <c r="H42" s="224">
        <v>1</v>
      </c>
      <c r="I42" s="165">
        <f t="shared" si="2"/>
        <v>80</v>
      </c>
    </row>
    <row r="43" spans="1:9" x14ac:dyDescent="0.3">
      <c r="A43" s="221">
        <v>31</v>
      </c>
      <c r="B43" s="222" t="s">
        <v>125</v>
      </c>
      <c r="C43" s="303" t="e">
        <f>+#REF!</f>
        <v>#REF!</v>
      </c>
      <c r="D43" s="306">
        <v>40</v>
      </c>
      <c r="E43" s="306">
        <f>2.5*8</f>
        <v>20</v>
      </c>
      <c r="F43" s="306">
        <f>8*4</f>
        <v>32</v>
      </c>
      <c r="G43" s="94">
        <f t="shared" si="1"/>
        <v>92</v>
      </c>
      <c r="H43" s="224">
        <v>2</v>
      </c>
      <c r="I43" s="165">
        <f t="shared" si="2"/>
        <v>184</v>
      </c>
    </row>
    <row r="44" spans="1:9" x14ac:dyDescent="0.3">
      <c r="A44" s="221">
        <v>32</v>
      </c>
      <c r="B44" s="222" t="s">
        <v>125</v>
      </c>
      <c r="C44" s="303" t="e">
        <f>+#REF!</f>
        <v>#REF!</v>
      </c>
      <c r="D44" s="224">
        <v>2</v>
      </c>
      <c r="E44" s="224">
        <v>5</v>
      </c>
      <c r="F44" s="224">
        <v>0</v>
      </c>
      <c r="G44" s="94">
        <f t="shared" si="1"/>
        <v>7</v>
      </c>
      <c r="H44" s="224">
        <v>10</v>
      </c>
      <c r="I44" s="165">
        <f t="shared" si="2"/>
        <v>70</v>
      </c>
    </row>
    <row r="45" spans="1:9" x14ac:dyDescent="0.3">
      <c r="A45" s="221">
        <v>33</v>
      </c>
      <c r="B45" s="222" t="s">
        <v>125</v>
      </c>
      <c r="C45" s="303" t="e">
        <f>+#REF!</f>
        <v>#REF!</v>
      </c>
      <c r="D45" s="224">
        <v>1</v>
      </c>
      <c r="E45" s="224">
        <v>1</v>
      </c>
      <c r="F45" s="224">
        <v>0</v>
      </c>
      <c r="G45" s="94">
        <f t="shared" si="1"/>
        <v>2</v>
      </c>
      <c r="H45" s="224">
        <v>3</v>
      </c>
      <c r="I45" s="165">
        <f t="shared" si="2"/>
        <v>6</v>
      </c>
    </row>
    <row r="46" spans="1:9" x14ac:dyDescent="0.3">
      <c r="A46" s="221">
        <v>34</v>
      </c>
      <c r="B46" s="222" t="s">
        <v>125</v>
      </c>
      <c r="C46" s="303" t="e">
        <f>+#REF!</f>
        <v>#REF!</v>
      </c>
      <c r="D46" s="306">
        <v>32</v>
      </c>
      <c r="E46" s="306">
        <v>40</v>
      </c>
      <c r="F46" s="306">
        <v>8</v>
      </c>
      <c r="G46" s="94">
        <f t="shared" si="1"/>
        <v>80</v>
      </c>
      <c r="H46" s="224">
        <v>1</v>
      </c>
      <c r="I46" s="165">
        <f t="shared" si="2"/>
        <v>80</v>
      </c>
    </row>
    <row r="47" spans="1:9" x14ac:dyDescent="0.3">
      <c r="A47" s="221">
        <v>35</v>
      </c>
      <c r="B47" s="222" t="s">
        <v>125</v>
      </c>
      <c r="C47" s="303" t="e">
        <f>+#REF!</f>
        <v>#REF!</v>
      </c>
      <c r="D47" s="306">
        <v>32</v>
      </c>
      <c r="E47" s="306">
        <v>40</v>
      </c>
      <c r="F47" s="306">
        <v>8</v>
      </c>
      <c r="G47" s="94">
        <f t="shared" si="1"/>
        <v>80</v>
      </c>
      <c r="H47" s="224">
        <v>1</v>
      </c>
      <c r="I47" s="165">
        <f t="shared" si="2"/>
        <v>80</v>
      </c>
    </row>
    <row r="48" spans="1:9" x14ac:dyDescent="0.3">
      <c r="A48" s="221">
        <v>36</v>
      </c>
      <c r="B48" s="222" t="s">
        <v>125</v>
      </c>
      <c r="C48" s="303" t="e">
        <f>+#REF!</f>
        <v>#REF!</v>
      </c>
      <c r="D48" s="306">
        <v>32</v>
      </c>
      <c r="E48" s="306">
        <v>40</v>
      </c>
      <c r="F48" s="306">
        <v>8</v>
      </c>
      <c r="G48" s="94">
        <f t="shared" si="1"/>
        <v>80</v>
      </c>
      <c r="H48" s="224">
        <v>1</v>
      </c>
      <c r="I48" s="165">
        <f t="shared" si="2"/>
        <v>80</v>
      </c>
    </row>
    <row r="49" spans="1:9" x14ac:dyDescent="0.3">
      <c r="A49" s="221">
        <v>37</v>
      </c>
      <c r="B49" s="222" t="s">
        <v>255</v>
      </c>
      <c r="C49" s="304" t="e">
        <f>+#REF!</f>
        <v>#REF!</v>
      </c>
      <c r="D49" s="224">
        <v>1</v>
      </c>
      <c r="E49" s="224">
        <v>2</v>
      </c>
      <c r="F49" s="224">
        <v>0</v>
      </c>
      <c r="G49" s="94">
        <f t="shared" si="1"/>
        <v>3</v>
      </c>
      <c r="H49" s="224">
        <v>30</v>
      </c>
      <c r="I49" s="165">
        <f t="shared" si="2"/>
        <v>90</v>
      </c>
    </row>
    <row r="50" spans="1:9" x14ac:dyDescent="0.3">
      <c r="A50" s="221">
        <v>38</v>
      </c>
      <c r="B50" s="222" t="s">
        <v>255</v>
      </c>
      <c r="C50" s="304" t="e">
        <f>+#REF!</f>
        <v>#REF!</v>
      </c>
      <c r="D50" s="224">
        <v>1</v>
      </c>
      <c r="E50" s="224">
        <v>2</v>
      </c>
      <c r="F50" s="224">
        <v>1</v>
      </c>
      <c r="G50" s="94">
        <f t="shared" si="1"/>
        <v>4</v>
      </c>
      <c r="H50" s="224">
        <v>24</v>
      </c>
      <c r="I50" s="165">
        <f t="shared" si="2"/>
        <v>96</v>
      </c>
    </row>
    <row r="51" spans="1:9" x14ac:dyDescent="0.3">
      <c r="A51" s="221">
        <v>39</v>
      </c>
      <c r="B51" s="222" t="s">
        <v>255</v>
      </c>
      <c r="C51" s="304" t="e">
        <f>+#REF!</f>
        <v>#REF!</v>
      </c>
      <c r="D51" s="306">
        <v>32</v>
      </c>
      <c r="E51" s="306">
        <v>40</v>
      </c>
      <c r="F51" s="224">
        <v>0</v>
      </c>
      <c r="G51" s="94">
        <f t="shared" si="1"/>
        <v>72</v>
      </c>
      <c r="H51" s="224">
        <v>4</v>
      </c>
      <c r="I51" s="165">
        <f t="shared" si="2"/>
        <v>288</v>
      </c>
    </row>
    <row r="52" spans="1:9" x14ac:dyDescent="0.3">
      <c r="A52" s="221">
        <v>40</v>
      </c>
      <c r="B52" s="222" t="s">
        <v>126</v>
      </c>
      <c r="C52" s="304" t="e">
        <f>+#REF!</f>
        <v>#REF!</v>
      </c>
      <c r="D52" s="306">
        <v>16</v>
      </c>
      <c r="E52" s="306">
        <v>16</v>
      </c>
      <c r="F52" s="306">
        <v>16</v>
      </c>
      <c r="G52" s="94">
        <f t="shared" si="1"/>
        <v>48</v>
      </c>
      <c r="H52" s="224">
        <v>1</v>
      </c>
      <c r="I52" s="165">
        <f t="shared" si="2"/>
        <v>48</v>
      </c>
    </row>
    <row r="53" spans="1:9" x14ac:dyDescent="0.3">
      <c r="A53" s="221">
        <v>41</v>
      </c>
      <c r="B53" s="222" t="s">
        <v>126</v>
      </c>
      <c r="C53" s="305" t="e">
        <f>+#REF!</f>
        <v>#REF!</v>
      </c>
      <c r="D53" s="306">
        <v>1</v>
      </c>
      <c r="E53" s="306">
        <v>1</v>
      </c>
      <c r="F53" s="306">
        <v>1</v>
      </c>
      <c r="G53" s="94">
        <f t="shared" si="1"/>
        <v>3</v>
      </c>
      <c r="H53" s="224">
        <v>12</v>
      </c>
      <c r="I53" s="165">
        <f t="shared" si="2"/>
        <v>36</v>
      </c>
    </row>
    <row r="54" spans="1:9" x14ac:dyDescent="0.3">
      <c r="A54" s="221">
        <v>42</v>
      </c>
      <c r="B54" s="222" t="s">
        <v>126</v>
      </c>
      <c r="C54" s="305" t="e">
        <f>+#REF!</f>
        <v>#REF!</v>
      </c>
      <c r="D54" s="224">
        <v>16</v>
      </c>
      <c r="E54" s="224">
        <v>40</v>
      </c>
      <c r="F54" s="224">
        <v>3</v>
      </c>
      <c r="G54" s="94">
        <f t="shared" si="1"/>
        <v>59</v>
      </c>
      <c r="H54" s="224">
        <v>1</v>
      </c>
      <c r="I54" s="165">
        <f t="shared" si="2"/>
        <v>59</v>
      </c>
    </row>
    <row r="55" spans="1:9" x14ac:dyDescent="0.3">
      <c r="A55" s="221">
        <v>43</v>
      </c>
      <c r="B55" s="222" t="s">
        <v>126</v>
      </c>
      <c r="C55" s="305" t="e">
        <f>+#REF!</f>
        <v>#REF!</v>
      </c>
      <c r="D55" s="224">
        <v>16</v>
      </c>
      <c r="E55" s="224">
        <v>40</v>
      </c>
      <c r="F55" s="224">
        <v>3</v>
      </c>
      <c r="G55" s="94">
        <f t="shared" si="1"/>
        <v>59</v>
      </c>
      <c r="H55" s="224">
        <v>1</v>
      </c>
      <c r="I55" s="165">
        <f t="shared" si="2"/>
        <v>59</v>
      </c>
    </row>
    <row r="56" spans="1:9" x14ac:dyDescent="0.3">
      <c r="A56" s="221">
        <v>44</v>
      </c>
      <c r="B56" s="222" t="s">
        <v>126</v>
      </c>
      <c r="C56" s="305" t="e">
        <f>+#REF!</f>
        <v>#REF!</v>
      </c>
      <c r="D56" s="224">
        <v>16</v>
      </c>
      <c r="E56" s="224">
        <v>40</v>
      </c>
      <c r="F56" s="224">
        <v>3</v>
      </c>
      <c r="G56" s="94">
        <f t="shared" si="1"/>
        <v>59</v>
      </c>
      <c r="H56" s="224">
        <v>1</v>
      </c>
      <c r="I56" s="165">
        <f t="shared" si="2"/>
        <v>59</v>
      </c>
    </row>
    <row r="57" spans="1:9" x14ac:dyDescent="0.3">
      <c r="A57" s="221">
        <v>45</v>
      </c>
      <c r="B57" s="222" t="s">
        <v>126</v>
      </c>
      <c r="C57" s="305" t="e">
        <f>+#REF!</f>
        <v>#REF!</v>
      </c>
      <c r="D57" s="224">
        <v>16</v>
      </c>
      <c r="E57" s="224">
        <v>40</v>
      </c>
      <c r="F57" s="224">
        <v>3</v>
      </c>
      <c r="G57" s="94">
        <f t="shared" si="1"/>
        <v>59</v>
      </c>
      <c r="H57" s="224">
        <v>1</v>
      </c>
      <c r="I57" s="165">
        <f t="shared" si="2"/>
        <v>59</v>
      </c>
    </row>
    <row r="58" spans="1:9" x14ac:dyDescent="0.3">
      <c r="A58" s="221">
        <v>46</v>
      </c>
      <c r="B58" s="222" t="s">
        <v>126</v>
      </c>
      <c r="C58" s="305" t="e">
        <f>+#REF!</f>
        <v>#REF!</v>
      </c>
      <c r="D58" s="224">
        <v>16</v>
      </c>
      <c r="E58" s="224">
        <v>40</v>
      </c>
      <c r="F58" s="224">
        <v>3</v>
      </c>
      <c r="G58" s="94">
        <f>SUM(D58:F58)</f>
        <v>59</v>
      </c>
      <c r="H58" s="224">
        <v>2</v>
      </c>
      <c r="I58" s="323">
        <f>+G58*H58</f>
        <v>118</v>
      </c>
    </row>
    <row r="59" spans="1:9" x14ac:dyDescent="0.3">
      <c r="A59" s="221">
        <v>47</v>
      </c>
      <c r="B59" s="222" t="s">
        <v>126</v>
      </c>
      <c r="C59" s="305" t="e">
        <f>+#REF!</f>
        <v>#REF!</v>
      </c>
      <c r="D59" s="306">
        <v>10</v>
      </c>
      <c r="E59" s="306">
        <v>20</v>
      </c>
      <c r="F59" s="306">
        <v>8</v>
      </c>
      <c r="G59" s="94">
        <f t="shared" si="1"/>
        <v>38</v>
      </c>
      <c r="H59" s="224">
        <v>4</v>
      </c>
      <c r="I59" s="165">
        <f t="shared" ref="I59:I90" si="3">+G59*H59</f>
        <v>152</v>
      </c>
    </row>
    <row r="60" spans="1:9" x14ac:dyDescent="0.3">
      <c r="A60" s="221">
        <v>48</v>
      </c>
      <c r="B60" s="222" t="s">
        <v>125</v>
      </c>
      <c r="C60" s="305" t="e">
        <f>+#REF!</f>
        <v>#REF!</v>
      </c>
      <c r="D60" s="306">
        <f>1.5*8</f>
        <v>12</v>
      </c>
      <c r="E60" s="306">
        <v>8</v>
      </c>
      <c r="F60" s="306">
        <f>0.5*8</f>
        <v>4</v>
      </c>
      <c r="G60" s="94">
        <f t="shared" si="1"/>
        <v>24</v>
      </c>
      <c r="H60" s="224">
        <v>12</v>
      </c>
      <c r="I60" s="165">
        <f t="shared" si="3"/>
        <v>288</v>
      </c>
    </row>
    <row r="61" spans="1:9" x14ac:dyDescent="0.3">
      <c r="A61" s="221">
        <v>49</v>
      </c>
      <c r="B61" s="222" t="s">
        <v>125</v>
      </c>
      <c r="C61" s="305" t="e">
        <f>+#REF!</f>
        <v>#REF!</v>
      </c>
      <c r="D61" s="306">
        <v>40</v>
      </c>
      <c r="E61" s="306">
        <v>45</v>
      </c>
      <c r="F61" s="306">
        <v>8</v>
      </c>
      <c r="G61" s="94">
        <f t="shared" si="1"/>
        <v>93</v>
      </c>
      <c r="H61" s="224">
        <v>1</v>
      </c>
      <c r="I61" s="165">
        <f t="shared" si="3"/>
        <v>93</v>
      </c>
    </row>
    <row r="62" spans="1:9" x14ac:dyDescent="0.3">
      <c r="A62" s="221">
        <v>50</v>
      </c>
      <c r="B62" s="222" t="s">
        <v>255</v>
      </c>
      <c r="C62" s="305" t="e">
        <f>+#REF!</f>
        <v>#REF!</v>
      </c>
      <c r="D62" s="306">
        <v>2</v>
      </c>
      <c r="E62" s="306">
        <v>8</v>
      </c>
      <c r="F62" s="306">
        <v>2</v>
      </c>
      <c r="G62" s="94">
        <f t="shared" si="1"/>
        <v>12</v>
      </c>
      <c r="H62" s="224">
        <v>582</v>
      </c>
      <c r="I62" s="165">
        <f t="shared" si="3"/>
        <v>6984</v>
      </c>
    </row>
    <row r="63" spans="1:9" x14ac:dyDescent="0.3">
      <c r="A63" s="221">
        <v>51</v>
      </c>
      <c r="B63" s="222"/>
      <c r="C63" s="223"/>
      <c r="D63" s="224"/>
      <c r="E63" s="224"/>
      <c r="F63" s="224"/>
      <c r="G63" s="94">
        <f t="shared" si="1"/>
        <v>0</v>
      </c>
      <c r="H63" s="224"/>
      <c r="I63" s="165">
        <f t="shared" si="3"/>
        <v>0</v>
      </c>
    </row>
    <row r="64" spans="1:9" x14ac:dyDescent="0.3">
      <c r="A64" s="221">
        <v>52</v>
      </c>
      <c r="B64" s="222"/>
      <c r="C64" s="311"/>
      <c r="D64" s="224"/>
      <c r="E64" s="224"/>
      <c r="F64" s="224"/>
      <c r="G64" s="94">
        <f t="shared" si="1"/>
        <v>0</v>
      </c>
      <c r="H64" s="224"/>
      <c r="I64" s="165">
        <f t="shared" si="3"/>
        <v>0</v>
      </c>
    </row>
    <row r="65" spans="1:9" x14ac:dyDescent="0.3">
      <c r="A65" s="221">
        <v>53</v>
      </c>
      <c r="B65" s="222"/>
      <c r="C65" s="224"/>
      <c r="D65" s="224"/>
      <c r="E65" s="224"/>
      <c r="F65" s="224"/>
      <c r="G65" s="94">
        <f t="shared" si="1"/>
        <v>0</v>
      </c>
      <c r="H65" s="224"/>
      <c r="I65" s="165">
        <f t="shared" si="3"/>
        <v>0</v>
      </c>
    </row>
    <row r="66" spans="1:9" x14ac:dyDescent="0.3">
      <c r="A66" s="221">
        <v>54</v>
      </c>
      <c r="B66" s="222"/>
      <c r="C66" s="224"/>
      <c r="D66" s="224"/>
      <c r="E66" s="224"/>
      <c r="F66" s="224"/>
      <c r="G66" s="94">
        <f t="shared" si="1"/>
        <v>0</v>
      </c>
      <c r="H66" s="224"/>
      <c r="I66" s="165">
        <f t="shared" si="3"/>
        <v>0</v>
      </c>
    </row>
    <row r="67" spans="1:9" x14ac:dyDescent="0.3">
      <c r="A67" s="221">
        <v>55</v>
      </c>
      <c r="B67" s="222"/>
      <c r="C67" s="224"/>
      <c r="D67" s="224"/>
      <c r="E67" s="224"/>
      <c r="F67" s="224"/>
      <c r="G67" s="94">
        <f t="shared" si="1"/>
        <v>0</v>
      </c>
      <c r="H67" s="224"/>
      <c r="I67" s="165">
        <f t="shared" si="3"/>
        <v>0</v>
      </c>
    </row>
    <row r="68" spans="1:9" x14ac:dyDescent="0.3">
      <c r="A68" s="221">
        <v>56</v>
      </c>
      <c r="B68" s="222"/>
      <c r="C68" s="224"/>
      <c r="D68" s="224"/>
      <c r="E68" s="224"/>
      <c r="F68" s="224"/>
      <c r="G68" s="94">
        <f t="shared" si="1"/>
        <v>0</v>
      </c>
      <c r="H68" s="224"/>
      <c r="I68" s="165">
        <f t="shared" si="3"/>
        <v>0</v>
      </c>
    </row>
    <row r="69" spans="1:9" x14ac:dyDescent="0.3">
      <c r="A69" s="221">
        <v>57</v>
      </c>
      <c r="B69" s="222"/>
      <c r="C69" s="224"/>
      <c r="D69" s="224"/>
      <c r="E69" s="224"/>
      <c r="F69" s="224"/>
      <c r="G69" s="94">
        <f t="shared" si="1"/>
        <v>0</v>
      </c>
      <c r="H69" s="224"/>
      <c r="I69" s="165">
        <f t="shared" si="3"/>
        <v>0</v>
      </c>
    </row>
    <row r="70" spans="1:9" x14ac:dyDescent="0.3">
      <c r="A70" s="221">
        <v>58</v>
      </c>
      <c r="B70" s="222"/>
      <c r="C70" s="223"/>
      <c r="D70" s="224"/>
      <c r="E70" s="224"/>
      <c r="F70" s="224"/>
      <c r="G70" s="94">
        <f t="shared" si="1"/>
        <v>0</v>
      </c>
      <c r="H70" s="224"/>
      <c r="I70" s="165">
        <f t="shared" si="3"/>
        <v>0</v>
      </c>
    </row>
    <row r="71" spans="1:9" x14ac:dyDescent="0.3">
      <c r="A71" s="221">
        <v>59</v>
      </c>
      <c r="B71" s="222"/>
      <c r="C71" s="223"/>
      <c r="D71" s="224"/>
      <c r="E71" s="224"/>
      <c r="F71" s="224"/>
      <c r="G71" s="94">
        <f t="shared" si="1"/>
        <v>0</v>
      </c>
      <c r="H71" s="224"/>
      <c r="I71" s="165">
        <f t="shared" si="3"/>
        <v>0</v>
      </c>
    </row>
    <row r="72" spans="1:9" x14ac:dyDescent="0.3">
      <c r="A72" s="221">
        <v>60</v>
      </c>
      <c r="B72" s="222"/>
      <c r="C72" s="223"/>
      <c r="D72" s="224"/>
      <c r="E72" s="224"/>
      <c r="F72" s="224"/>
      <c r="G72" s="94">
        <f t="shared" si="1"/>
        <v>0</v>
      </c>
      <c r="H72" s="224"/>
      <c r="I72" s="165">
        <f t="shared" si="3"/>
        <v>0</v>
      </c>
    </row>
    <row r="73" spans="1:9" x14ac:dyDescent="0.3">
      <c r="A73" s="221">
        <v>61</v>
      </c>
      <c r="B73" s="222"/>
      <c r="C73" s="223"/>
      <c r="D73" s="224"/>
      <c r="E73" s="224"/>
      <c r="F73" s="224"/>
      <c r="G73" s="94">
        <f t="shared" si="1"/>
        <v>0</v>
      </c>
      <c r="H73" s="224"/>
      <c r="I73" s="165">
        <f t="shared" si="3"/>
        <v>0</v>
      </c>
    </row>
    <row r="74" spans="1:9" x14ac:dyDescent="0.3">
      <c r="A74" s="221">
        <v>62</v>
      </c>
      <c r="B74" s="222"/>
      <c r="C74" s="223"/>
      <c r="D74" s="224"/>
      <c r="E74" s="224"/>
      <c r="F74" s="224"/>
      <c r="G74" s="94">
        <f t="shared" ref="G74:G86" si="4">SUM(D74:F74)</f>
        <v>0</v>
      </c>
      <c r="H74" s="224"/>
      <c r="I74" s="165">
        <f t="shared" si="3"/>
        <v>0</v>
      </c>
    </row>
    <row r="75" spans="1:9" x14ac:dyDescent="0.3">
      <c r="A75" s="221">
        <v>63</v>
      </c>
      <c r="B75" s="222"/>
      <c r="C75" s="223"/>
      <c r="D75" s="224"/>
      <c r="E75" s="224"/>
      <c r="F75" s="224"/>
      <c r="G75" s="94">
        <f t="shared" si="4"/>
        <v>0</v>
      </c>
      <c r="H75" s="224"/>
      <c r="I75" s="165">
        <f t="shared" si="3"/>
        <v>0</v>
      </c>
    </row>
    <row r="76" spans="1:9" x14ac:dyDescent="0.3">
      <c r="A76" s="221">
        <v>64</v>
      </c>
      <c r="B76" s="222"/>
      <c r="C76" s="223"/>
      <c r="D76" s="224"/>
      <c r="E76" s="224"/>
      <c r="F76" s="224"/>
      <c r="G76" s="94">
        <f t="shared" si="4"/>
        <v>0</v>
      </c>
      <c r="H76" s="224"/>
      <c r="I76" s="165">
        <f t="shared" si="3"/>
        <v>0</v>
      </c>
    </row>
    <row r="77" spans="1:9" x14ac:dyDescent="0.3">
      <c r="A77" s="221">
        <v>65</v>
      </c>
      <c r="B77" s="222"/>
      <c r="C77" s="223"/>
      <c r="D77" s="224"/>
      <c r="E77" s="224"/>
      <c r="F77" s="224"/>
      <c r="G77" s="94">
        <f t="shared" si="4"/>
        <v>0</v>
      </c>
      <c r="H77" s="224"/>
      <c r="I77" s="165">
        <f t="shared" si="3"/>
        <v>0</v>
      </c>
    </row>
    <row r="78" spans="1:9" x14ac:dyDescent="0.3">
      <c r="A78" s="221">
        <v>66</v>
      </c>
      <c r="B78" s="222"/>
      <c r="C78" s="223"/>
      <c r="D78" s="224"/>
      <c r="E78" s="224"/>
      <c r="F78" s="224"/>
      <c r="G78" s="94">
        <f t="shared" si="4"/>
        <v>0</v>
      </c>
      <c r="H78" s="224"/>
      <c r="I78" s="165">
        <f t="shared" si="3"/>
        <v>0</v>
      </c>
    </row>
    <row r="79" spans="1:9" x14ac:dyDescent="0.3">
      <c r="A79" s="221">
        <v>67</v>
      </c>
      <c r="B79" s="222"/>
      <c r="C79" s="223"/>
      <c r="D79" s="224"/>
      <c r="E79" s="224"/>
      <c r="F79" s="224"/>
      <c r="G79" s="94">
        <f t="shared" si="4"/>
        <v>0</v>
      </c>
      <c r="H79" s="224"/>
      <c r="I79" s="165">
        <f t="shared" si="3"/>
        <v>0</v>
      </c>
    </row>
    <row r="80" spans="1:9" x14ac:dyDescent="0.3">
      <c r="A80" s="221">
        <v>68</v>
      </c>
      <c r="B80" s="222"/>
      <c r="C80" s="223"/>
      <c r="D80" s="224"/>
      <c r="E80" s="224"/>
      <c r="F80" s="224"/>
      <c r="G80" s="94">
        <f t="shared" si="4"/>
        <v>0</v>
      </c>
      <c r="H80" s="224"/>
      <c r="I80" s="165">
        <f t="shared" si="3"/>
        <v>0</v>
      </c>
    </row>
    <row r="81" spans="1:9" x14ac:dyDescent="0.3">
      <c r="A81" s="221">
        <v>69</v>
      </c>
      <c r="B81" s="222"/>
      <c r="C81" s="223"/>
      <c r="D81" s="224"/>
      <c r="E81" s="224"/>
      <c r="F81" s="224"/>
      <c r="G81" s="94">
        <f t="shared" si="4"/>
        <v>0</v>
      </c>
      <c r="H81" s="224"/>
      <c r="I81" s="165">
        <f t="shared" si="3"/>
        <v>0</v>
      </c>
    </row>
    <row r="82" spans="1:9" x14ac:dyDescent="0.3">
      <c r="A82" s="221">
        <v>70</v>
      </c>
      <c r="B82" s="222"/>
      <c r="C82" s="223"/>
      <c r="D82" s="224"/>
      <c r="E82" s="224"/>
      <c r="F82" s="224"/>
      <c r="G82" s="94">
        <f t="shared" si="4"/>
        <v>0</v>
      </c>
      <c r="H82" s="224"/>
      <c r="I82" s="165">
        <f t="shared" si="3"/>
        <v>0</v>
      </c>
    </row>
    <row r="83" spans="1:9" x14ac:dyDescent="0.3">
      <c r="A83" s="221">
        <v>71</v>
      </c>
      <c r="B83" s="222"/>
      <c r="C83" s="223"/>
      <c r="D83" s="224"/>
      <c r="E83" s="224"/>
      <c r="F83" s="224"/>
      <c r="G83" s="94">
        <f t="shared" si="4"/>
        <v>0</v>
      </c>
      <c r="H83" s="224"/>
      <c r="I83" s="165">
        <f t="shared" si="3"/>
        <v>0</v>
      </c>
    </row>
    <row r="84" spans="1:9" x14ac:dyDescent="0.3">
      <c r="A84" s="221">
        <v>72</v>
      </c>
      <c r="B84" s="222"/>
      <c r="C84" s="223"/>
      <c r="D84" s="224"/>
      <c r="E84" s="224"/>
      <c r="F84" s="224"/>
      <c r="G84" s="94">
        <f t="shared" si="4"/>
        <v>0</v>
      </c>
      <c r="H84" s="224"/>
      <c r="I84" s="165">
        <f t="shared" si="3"/>
        <v>0</v>
      </c>
    </row>
    <row r="85" spans="1:9" x14ac:dyDescent="0.3">
      <c r="A85" s="221">
        <v>73</v>
      </c>
      <c r="B85" s="222"/>
      <c r="C85" s="223"/>
      <c r="D85" s="224"/>
      <c r="E85" s="224"/>
      <c r="F85" s="224"/>
      <c r="G85" s="94">
        <f t="shared" si="4"/>
        <v>0</v>
      </c>
      <c r="H85" s="224"/>
      <c r="I85" s="165">
        <f t="shared" si="3"/>
        <v>0</v>
      </c>
    </row>
    <row r="86" spans="1:9" x14ac:dyDescent="0.3">
      <c r="A86" s="221">
        <v>74</v>
      </c>
      <c r="B86" s="222"/>
      <c r="C86" s="223"/>
      <c r="D86" s="224"/>
      <c r="E86" s="224"/>
      <c r="F86" s="224"/>
      <c r="G86" s="94">
        <f t="shared" si="4"/>
        <v>0</v>
      </c>
      <c r="H86" s="224"/>
      <c r="I86" s="165">
        <f t="shared" si="3"/>
        <v>0</v>
      </c>
    </row>
    <row r="87" spans="1:9" x14ac:dyDescent="0.3">
      <c r="A87" s="221">
        <v>75</v>
      </c>
      <c r="B87" s="222"/>
      <c r="C87" s="223"/>
      <c r="D87" s="224"/>
      <c r="E87" s="224"/>
      <c r="F87" s="224"/>
      <c r="G87" s="94">
        <f t="shared" ref="G87:G94" si="5">SUM(D87:F87)</f>
        <v>0</v>
      </c>
      <c r="H87" s="224"/>
      <c r="I87" s="165">
        <f t="shared" si="3"/>
        <v>0</v>
      </c>
    </row>
    <row r="88" spans="1:9" x14ac:dyDescent="0.3">
      <c r="A88" s="221">
        <v>76</v>
      </c>
      <c r="B88" s="222"/>
      <c r="C88" s="223"/>
      <c r="D88" s="224"/>
      <c r="E88" s="224"/>
      <c r="F88" s="224"/>
      <c r="G88" s="94">
        <f t="shared" si="5"/>
        <v>0</v>
      </c>
      <c r="H88" s="224"/>
      <c r="I88" s="165">
        <f t="shared" si="3"/>
        <v>0</v>
      </c>
    </row>
    <row r="89" spans="1:9" x14ac:dyDescent="0.3">
      <c r="A89" s="221">
        <v>77</v>
      </c>
      <c r="B89" s="222"/>
      <c r="C89" s="223"/>
      <c r="D89" s="224"/>
      <c r="E89" s="224"/>
      <c r="F89" s="224"/>
      <c r="G89" s="94">
        <f t="shared" si="5"/>
        <v>0</v>
      </c>
      <c r="H89" s="224"/>
      <c r="I89" s="165">
        <f t="shared" si="3"/>
        <v>0</v>
      </c>
    </row>
    <row r="90" spans="1:9" x14ac:dyDescent="0.3">
      <c r="A90" s="221">
        <v>78</v>
      </c>
      <c r="B90" s="222"/>
      <c r="C90" s="223"/>
      <c r="D90" s="224"/>
      <c r="E90" s="224"/>
      <c r="F90" s="224"/>
      <c r="G90" s="94">
        <f t="shared" si="5"/>
        <v>0</v>
      </c>
      <c r="H90" s="224"/>
      <c r="I90" s="165">
        <f t="shared" si="3"/>
        <v>0</v>
      </c>
    </row>
    <row r="91" spans="1:9" x14ac:dyDescent="0.3">
      <c r="A91" s="221">
        <v>79</v>
      </c>
      <c r="B91" s="222"/>
      <c r="C91" s="223"/>
      <c r="D91" s="224"/>
      <c r="E91" s="224"/>
      <c r="F91" s="224"/>
      <c r="G91" s="94">
        <f t="shared" si="5"/>
        <v>0</v>
      </c>
      <c r="H91" s="224"/>
      <c r="I91" s="165">
        <f>+G91*H91</f>
        <v>0</v>
      </c>
    </row>
    <row r="92" spans="1:9" x14ac:dyDescent="0.3">
      <c r="A92" s="221">
        <v>80</v>
      </c>
      <c r="B92" s="222"/>
      <c r="C92" s="223"/>
      <c r="D92" s="224"/>
      <c r="E92" s="224"/>
      <c r="F92" s="224"/>
      <c r="G92" s="94">
        <f t="shared" si="5"/>
        <v>0</v>
      </c>
      <c r="H92" s="224"/>
      <c r="I92" s="165">
        <f>+G92*H92</f>
        <v>0</v>
      </c>
    </row>
    <row r="93" spans="1:9" x14ac:dyDescent="0.3">
      <c r="A93" s="221">
        <v>81</v>
      </c>
      <c r="B93" s="222"/>
      <c r="C93" s="223"/>
      <c r="D93" s="224"/>
      <c r="E93" s="224"/>
      <c r="F93" s="224"/>
      <c r="G93" s="94">
        <f t="shared" si="5"/>
        <v>0</v>
      </c>
      <c r="H93" s="224"/>
      <c r="I93" s="165">
        <f>+G93*H93</f>
        <v>0</v>
      </c>
    </row>
    <row r="94" spans="1:9" x14ac:dyDescent="0.3">
      <c r="A94" s="221">
        <v>82</v>
      </c>
      <c r="B94" s="222"/>
      <c r="C94" s="223"/>
      <c r="D94" s="224"/>
      <c r="E94" s="224"/>
      <c r="F94" s="224"/>
      <c r="G94" s="94">
        <f t="shared" si="5"/>
        <v>0</v>
      </c>
      <c r="H94" s="224"/>
      <c r="I94" s="165">
        <f>+G94*H94</f>
        <v>0</v>
      </c>
    </row>
    <row r="95" spans="1:9" ht="17.25" thickBot="1" x14ac:dyDescent="0.35">
      <c r="A95" s="221">
        <v>83</v>
      </c>
      <c r="B95" s="109"/>
      <c r="C95" s="109"/>
      <c r="D95" s="110"/>
      <c r="E95" s="110"/>
      <c r="F95" s="111" t="s">
        <v>229</v>
      </c>
      <c r="G95" s="111">
        <f>SUBTOTAL(109,G13:G94)</f>
        <v>5771</v>
      </c>
      <c r="H95" s="111">
        <f>SUBTOTAL(109,H13:H94)</f>
        <v>742</v>
      </c>
      <c r="I95" s="111">
        <f>SUBTOTAL(109,I13:I94)</f>
        <v>15385</v>
      </c>
    </row>
    <row r="96" spans="1:9" x14ac:dyDescent="0.3">
      <c r="A96" s="225"/>
      <c r="B96" s="226"/>
      <c r="C96" s="226"/>
      <c r="D96" s="227"/>
      <c r="E96" s="228"/>
      <c r="F96" s="227"/>
      <c r="G96" s="229"/>
      <c r="H96" s="227"/>
      <c r="I96" s="230"/>
    </row>
    <row r="97" spans="1:11" x14ac:dyDescent="0.3">
      <c r="K97" s="100"/>
    </row>
    <row r="98" spans="1:11" x14ac:dyDescent="0.3">
      <c r="K98" s="100"/>
    </row>
    <row r="99" spans="1:11" x14ac:dyDescent="0.3">
      <c r="A99" s="167" t="s">
        <v>253</v>
      </c>
      <c r="K99" s="100"/>
    </row>
    <row r="100" spans="1:11" x14ac:dyDescent="0.3">
      <c r="A100" s="167"/>
      <c r="K100" s="100"/>
    </row>
    <row r="101" spans="1:11" x14ac:dyDescent="0.3">
      <c r="A101" s="168" t="s">
        <v>257</v>
      </c>
      <c r="B101" s="32" t="s">
        <v>261</v>
      </c>
      <c r="C101" s="32" t="s">
        <v>260</v>
      </c>
      <c r="D101"/>
      <c r="E101"/>
      <c r="F101"/>
      <c r="G101"/>
      <c r="H101"/>
      <c r="I101"/>
      <c r="J101"/>
      <c r="K101"/>
    </row>
    <row r="102" spans="1:11" x14ac:dyDescent="0.3">
      <c r="A102" s="169" t="s">
        <v>127</v>
      </c>
      <c r="B102" s="170">
        <v>2930</v>
      </c>
      <c r="C102" s="170">
        <v>18</v>
      </c>
      <c r="D102"/>
      <c r="E102"/>
      <c r="F102"/>
      <c r="G102"/>
      <c r="H102"/>
      <c r="I102"/>
      <c r="J102"/>
      <c r="K102"/>
    </row>
    <row r="103" spans="1:11" x14ac:dyDescent="0.3">
      <c r="A103" s="169" t="s">
        <v>125</v>
      </c>
      <c r="B103" s="170">
        <v>2263</v>
      </c>
      <c r="C103" s="170">
        <v>26</v>
      </c>
      <c r="D103"/>
      <c r="E103"/>
      <c r="F103"/>
      <c r="G103"/>
      <c r="H103"/>
      <c r="I103"/>
      <c r="J103"/>
      <c r="K103"/>
    </row>
    <row r="104" spans="1:11" x14ac:dyDescent="0.3">
      <c r="A104" s="169" t="s">
        <v>126</v>
      </c>
      <c r="B104" s="170">
        <v>215</v>
      </c>
      <c r="C104" s="170">
        <v>6</v>
      </c>
      <c r="D104"/>
      <c r="E104"/>
      <c r="F104"/>
      <c r="G104"/>
      <c r="H104"/>
      <c r="I104"/>
      <c r="J104"/>
      <c r="K104"/>
    </row>
    <row r="105" spans="1:11" x14ac:dyDescent="0.3">
      <c r="A105" s="169" t="s">
        <v>258</v>
      </c>
      <c r="B105" s="170">
        <v>5408</v>
      </c>
      <c r="C105" s="170">
        <v>1</v>
      </c>
      <c r="D105"/>
      <c r="E105"/>
      <c r="F105"/>
      <c r="G105"/>
      <c r="H105"/>
      <c r="I105"/>
      <c r="J105"/>
      <c r="K105"/>
    </row>
    <row r="106" spans="1:11" x14ac:dyDescent="0.3">
      <c r="A106" s="169" t="s">
        <v>259</v>
      </c>
      <c r="B106" s="170">
        <v>10816</v>
      </c>
      <c r="C106" s="170">
        <v>51</v>
      </c>
      <c r="D106"/>
      <c r="E106"/>
      <c r="F106"/>
      <c r="G106"/>
      <c r="H106"/>
      <c r="I106"/>
      <c r="J106"/>
      <c r="K106"/>
    </row>
    <row r="107" spans="1:11" x14ac:dyDescent="0.3">
      <c r="A107"/>
      <c r="B107"/>
      <c r="C107"/>
      <c r="D107"/>
      <c r="E107"/>
      <c r="F107"/>
      <c r="G107"/>
      <c r="H107"/>
      <c r="I107"/>
      <c r="J107"/>
      <c r="K107"/>
    </row>
    <row r="108" spans="1:11" x14ac:dyDescent="0.3">
      <c r="A108"/>
      <c r="B108"/>
      <c r="C108"/>
    </row>
    <row r="109" spans="1:11" x14ac:dyDescent="0.3">
      <c r="A109"/>
      <c r="B109"/>
      <c r="C109"/>
    </row>
    <row r="110" spans="1:11" x14ac:dyDescent="0.3">
      <c r="A110"/>
      <c r="B110"/>
      <c r="C110"/>
    </row>
    <row r="111" spans="1:11" x14ac:dyDescent="0.3">
      <c r="A111"/>
      <c r="B111"/>
      <c r="C111"/>
    </row>
    <row r="112" spans="1:11"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row r="123" spans="1:3" x14ac:dyDescent="0.3">
      <c r="A123"/>
      <c r="B123"/>
      <c r="C123"/>
    </row>
    <row r="124" spans="1:3" x14ac:dyDescent="0.3">
      <c r="A124"/>
      <c r="B124"/>
      <c r="C124"/>
    </row>
    <row r="125" spans="1:3" x14ac:dyDescent="0.3">
      <c r="A125"/>
      <c r="B125"/>
      <c r="C125"/>
    </row>
  </sheetData>
  <mergeCells count="3">
    <mergeCell ref="D11:F11"/>
    <mergeCell ref="B1:I1"/>
    <mergeCell ref="A9:I9"/>
  </mergeCells>
  <phoneticPr fontId="59" type="noConversion"/>
  <dataValidations count="6">
    <dataValidation allowBlank="1" showInputMessage="1" showErrorMessage="1" prompt="Para el cálculo de las horas requeridas para el desarrollo del PAAI, liste todos los informes de ley que debe realizar la OCI, seguimientos y auditorias priorizadas" sqref="C12"/>
    <dataValidation allowBlank="1" showInputMessage="1" showErrorMessage="1" prompt="Registre para cada informe a realizar, las horas estimadas en cada fase o etapa (planeación, ejecucion y elaboracion del informe)" sqref="D12:F12"/>
    <dataValidation allowBlank="1" showInputMessage="1" showErrorMessage="1" prompt="Registre el numero de informes que se proyectan realizar en la vigencia según la periodicidad" sqref="H12"/>
    <dataValidation allowBlank="1" showInputMessage="1" showErrorMessage="1" prompt="En esta columna se determina el numero de horas requeridas para el desarrollo del PAAI" sqref="I12"/>
    <dataValidation allowBlank="1" showInputMessage="1" showErrorMessage="1" prompt="Identifique el tipo de trabajo de auditoría a realizar de acuerdo a la priorización realizada" sqref="B12"/>
    <dataValidation type="list" allowBlank="1" showInputMessage="1" showErrorMessage="1" sqref="B13:B94">
      <formula1>$N$13:$N$17</formula1>
    </dataValidation>
  </dataValidations>
  <hyperlinks>
    <hyperlink ref="A4" location="'1. Horas requeridas PAAI'!A9" display="1.CÁLCULO DE HORAS REQUERIDAS PARA EL PAA"/>
    <hyperlink ref="A5" location="'2. Días -horas hábiles x vig'!A1" display="2.CALCULO DIAS -HORAS LABORALES POR AÑO Y POR AUDITOR"/>
    <hyperlink ref="A6" location="'3 Horas disponibles E. Auditor'!A30" display="3. RESULTADOS SOBRE LA CAPACIDAD INSTALADA Y REQUERIDA DEL EQUIPO AUDITOR"/>
  </hyperlinks>
  <pageMargins left="0.7" right="0.7" top="0.75" bottom="0.75" header="0.3" footer="0.3"/>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1"/>
  <sheetViews>
    <sheetView topLeftCell="A13" workbookViewId="0">
      <selection activeCell="C8" sqref="C8:V8"/>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242</v>
      </c>
      <c r="D5" s="158"/>
      <c r="E5" s="158"/>
      <c r="F5" s="158"/>
      <c r="G5" s="158"/>
      <c r="H5" s="158"/>
      <c r="I5" s="158"/>
      <c r="J5" s="158"/>
      <c r="K5" s="159"/>
    </row>
    <row r="6" spans="3:11" ht="32.25" customHeight="1" thickBot="1" x14ac:dyDescent="0.3">
      <c r="C6" s="180" t="s">
        <v>266</v>
      </c>
      <c r="D6" s="614" t="s">
        <v>270</v>
      </c>
      <c r="E6" s="614"/>
      <c r="F6" s="614"/>
      <c r="G6" s="614"/>
      <c r="H6" s="614"/>
      <c r="I6" s="614"/>
      <c r="J6" s="614"/>
      <c r="K6" s="615"/>
    </row>
    <row r="7" spans="3:11" x14ac:dyDescent="0.25">
      <c r="C7" s="156"/>
      <c r="D7" s="156"/>
      <c r="E7" s="156"/>
      <c r="F7" s="156"/>
      <c r="G7" s="156"/>
      <c r="H7" s="156"/>
      <c r="I7" s="156"/>
      <c r="J7" s="156"/>
      <c r="K7" s="156"/>
    </row>
    <row r="9" spans="3:11" ht="384" customHeight="1" x14ac:dyDescent="0.25">
      <c r="C9" s="505" t="s">
        <v>269</v>
      </c>
      <c r="D9" s="505"/>
      <c r="E9" s="505"/>
      <c r="F9" s="505"/>
      <c r="G9" s="505"/>
      <c r="H9" s="505"/>
      <c r="I9" s="505"/>
      <c r="J9" s="505"/>
      <c r="K9" s="505"/>
    </row>
    <row r="10" spans="3:11" ht="205.5" customHeight="1" x14ac:dyDescent="0.25">
      <c r="C10" s="505" t="s">
        <v>267</v>
      </c>
      <c r="D10" s="505"/>
      <c r="E10" s="505"/>
      <c r="F10" s="505"/>
      <c r="G10" s="505"/>
      <c r="H10" s="505"/>
      <c r="I10" s="505"/>
      <c r="J10" s="505"/>
      <c r="K10" s="505"/>
    </row>
    <row r="11" spans="3:11" ht="205.5" customHeight="1" thickBot="1" x14ac:dyDescent="0.3">
      <c r="C11" s="505" t="s">
        <v>268</v>
      </c>
      <c r="D11" s="505"/>
      <c r="E11" s="505"/>
      <c r="F11" s="505"/>
      <c r="G11" s="505"/>
      <c r="H11" s="505"/>
      <c r="I11" s="505"/>
      <c r="J11" s="505"/>
      <c r="K11" s="505"/>
    </row>
    <row r="12" spans="3:11" ht="39.75" customHeight="1" x14ac:dyDescent="0.25">
      <c r="C12" s="157" t="s">
        <v>242</v>
      </c>
      <c r="D12" s="158"/>
      <c r="E12" s="158"/>
      <c r="F12" s="158"/>
      <c r="G12" s="158"/>
      <c r="H12" s="158"/>
      <c r="I12" s="158"/>
      <c r="J12" s="158"/>
      <c r="K12" s="159"/>
    </row>
    <row r="13" spans="3:11" ht="15.75" thickBot="1" x14ac:dyDescent="0.3">
      <c r="C13" s="180" t="s">
        <v>271</v>
      </c>
      <c r="D13" s="614" t="s">
        <v>272</v>
      </c>
      <c r="E13" s="614"/>
      <c r="F13" s="614"/>
      <c r="G13" s="614"/>
      <c r="H13" s="614"/>
      <c r="I13" s="614"/>
      <c r="J13" s="614"/>
      <c r="K13" s="615"/>
    </row>
    <row r="14" spans="3:11" x14ac:dyDescent="0.25">
      <c r="C14" s="156"/>
      <c r="D14" s="156"/>
      <c r="E14" s="156"/>
      <c r="F14" s="156"/>
      <c r="G14" s="156"/>
      <c r="H14" s="156"/>
      <c r="I14" s="156"/>
      <c r="J14" s="156"/>
      <c r="K14" s="156"/>
    </row>
    <row r="16" spans="3:11" ht="184.5" customHeight="1" x14ac:dyDescent="0.25">
      <c r="C16" s="505" t="s">
        <v>273</v>
      </c>
      <c r="D16" s="505"/>
      <c r="E16" s="505"/>
      <c r="F16" s="505"/>
      <c r="G16" s="505"/>
      <c r="H16" s="505"/>
      <c r="I16" s="505"/>
      <c r="J16" s="505"/>
      <c r="K16" s="505"/>
    </row>
    <row r="17" spans="3:11" ht="320.25" customHeight="1" x14ac:dyDescent="0.25">
      <c r="C17" s="505" t="s">
        <v>274</v>
      </c>
      <c r="D17" s="505"/>
      <c r="E17" s="505"/>
      <c r="F17" s="505"/>
      <c r="G17" s="505"/>
      <c r="H17" s="505"/>
      <c r="I17" s="505"/>
      <c r="J17" s="505"/>
      <c r="K17" s="505"/>
    </row>
    <row r="18" spans="3:11" ht="242.25" customHeight="1" x14ac:dyDescent="0.25">
      <c r="C18" s="505" t="s">
        <v>275</v>
      </c>
      <c r="D18" s="505"/>
      <c r="E18" s="505"/>
      <c r="F18" s="505"/>
      <c r="G18" s="505"/>
      <c r="H18" s="505"/>
      <c r="I18" s="505"/>
      <c r="J18" s="505"/>
      <c r="K18" s="505"/>
    </row>
    <row r="19" spans="3:11" ht="252" customHeight="1" x14ac:dyDescent="0.25">
      <c r="C19" s="505" t="s">
        <v>276</v>
      </c>
      <c r="D19" s="505"/>
      <c r="E19" s="505"/>
      <c r="F19" s="505"/>
      <c r="G19" s="505"/>
      <c r="H19" s="505"/>
      <c r="I19" s="505"/>
      <c r="J19" s="505"/>
      <c r="K19" s="505"/>
    </row>
    <row r="20" spans="3:11" ht="161.25" customHeight="1" x14ac:dyDescent="0.25">
      <c r="C20" s="505" t="s">
        <v>277</v>
      </c>
      <c r="D20" s="505"/>
      <c r="E20" s="505"/>
      <c r="F20" s="505"/>
      <c r="G20" s="505"/>
      <c r="H20" s="505"/>
      <c r="I20" s="505"/>
      <c r="J20" s="505"/>
      <c r="K20" s="505"/>
    </row>
    <row r="21" spans="3:11" ht="16.5" x14ac:dyDescent="0.25">
      <c r="C21" s="616" t="s">
        <v>252</v>
      </c>
      <c r="D21" s="616"/>
      <c r="E21" s="616"/>
      <c r="F21" s="616"/>
      <c r="G21" s="616"/>
      <c r="H21" s="616"/>
      <c r="I21" s="616"/>
      <c r="J21" s="616"/>
      <c r="K21" s="616"/>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zoomScale="110" zoomScaleNormal="110" workbookViewId="0">
      <selection activeCell="C8" sqref="C8:V8"/>
    </sheetView>
  </sheetViews>
  <sheetFormatPr baseColWidth="10" defaultColWidth="11.42578125" defaultRowHeight="11.25" x14ac:dyDescent="0.2"/>
  <cols>
    <col min="1" max="1" width="26.140625" style="113" customWidth="1"/>
    <col min="2" max="2" width="21.28515625" style="113" customWidth="1"/>
    <col min="3" max="3" width="11.42578125" style="113"/>
    <col min="4" max="4" width="13.140625" style="113" customWidth="1"/>
    <col min="5" max="5" width="21.5703125" style="113" customWidth="1"/>
    <col min="6" max="6" width="11.42578125" style="113"/>
    <col min="7" max="7" width="26.42578125" style="113" customWidth="1"/>
    <col min="8" max="8" width="27.5703125" style="113" customWidth="1"/>
    <col min="9" max="9" width="15.85546875" style="115" customWidth="1"/>
    <col min="10" max="10" width="23.85546875" style="115" customWidth="1"/>
    <col min="11" max="11" width="11.42578125" style="115"/>
    <col min="12" max="12" width="12.28515625" style="115" customWidth="1"/>
    <col min="13" max="15" width="11.42578125" style="115"/>
    <col min="16" max="16" width="18.42578125" style="115" customWidth="1"/>
    <col min="17" max="17" width="11.42578125" style="115"/>
    <col min="18" max="16384" width="11.42578125" style="113"/>
  </cols>
  <sheetData>
    <row r="1" spans="1:17" s="26" customFormat="1" ht="72" customHeight="1" x14ac:dyDescent="0.25">
      <c r="A1" s="128" t="s">
        <v>16</v>
      </c>
      <c r="B1" s="617" t="s">
        <v>249</v>
      </c>
      <c r="C1" s="617"/>
      <c r="D1" s="617"/>
      <c r="E1" s="617"/>
      <c r="F1" s="617"/>
      <c r="G1" s="617"/>
      <c r="H1" s="129"/>
      <c r="I1" s="131"/>
      <c r="J1" s="131"/>
      <c r="K1" s="131"/>
      <c r="L1" s="131"/>
      <c r="M1" s="131"/>
      <c r="N1" s="131"/>
      <c r="O1" s="131"/>
      <c r="P1" s="21"/>
      <c r="Q1" s="21"/>
    </row>
    <row r="2" spans="1:17" ht="12.75" x14ac:dyDescent="0.25">
      <c r="A2" s="123" t="s">
        <v>566</v>
      </c>
      <c r="B2" s="90"/>
      <c r="C2" s="90"/>
      <c r="D2" s="90"/>
      <c r="E2" s="90"/>
      <c r="F2" s="90"/>
      <c r="G2" s="90"/>
      <c r="H2" s="90"/>
    </row>
    <row r="3" spans="1:17" ht="12.75" x14ac:dyDescent="0.25">
      <c r="A3" s="620" t="s">
        <v>245</v>
      </c>
      <c r="B3" s="620"/>
      <c r="C3" s="620"/>
      <c r="D3" s="620"/>
      <c r="E3" s="620"/>
      <c r="F3" s="620"/>
      <c r="G3" s="620"/>
      <c r="H3" s="620"/>
    </row>
    <row r="4" spans="1:17" ht="18.75" customHeight="1" x14ac:dyDescent="0.25">
      <c r="A4" s="623" t="s">
        <v>228</v>
      </c>
      <c r="B4" s="623"/>
      <c r="C4" s="623"/>
      <c r="D4" s="623"/>
      <c r="E4" s="623"/>
      <c r="F4" s="623"/>
      <c r="G4" s="623"/>
      <c r="H4" s="623"/>
    </row>
    <row r="5" spans="1:17" ht="12.75" x14ac:dyDescent="0.25">
      <c r="A5" s="118" t="s">
        <v>232</v>
      </c>
      <c r="B5" s="118" t="s">
        <v>174</v>
      </c>
      <c r="C5" s="118" t="s">
        <v>175</v>
      </c>
      <c r="D5" s="118" t="s">
        <v>176</v>
      </c>
      <c r="E5" s="118" t="s">
        <v>233</v>
      </c>
      <c r="F5" s="118" t="s">
        <v>175</v>
      </c>
      <c r="G5" s="118" t="s">
        <v>176</v>
      </c>
      <c r="H5" s="118" t="s">
        <v>234</v>
      </c>
      <c r="I5" s="114"/>
      <c r="J5" s="114"/>
      <c r="K5" s="114"/>
      <c r="L5" s="114"/>
    </row>
    <row r="6" spans="1:17" ht="13.5" x14ac:dyDescent="0.3">
      <c r="A6" s="121" t="s">
        <v>177</v>
      </c>
      <c r="B6" s="119">
        <v>20</v>
      </c>
      <c r="C6" s="119">
        <v>8</v>
      </c>
      <c r="D6" s="119">
        <f>+C6*B6</f>
        <v>160</v>
      </c>
      <c r="E6" s="119"/>
      <c r="F6" s="119">
        <v>8</v>
      </c>
      <c r="G6" s="119">
        <f>+F6*E6</f>
        <v>0</v>
      </c>
      <c r="H6" s="119">
        <f>+D6-G6</f>
        <v>160</v>
      </c>
      <c r="J6" s="116"/>
      <c r="K6" s="116"/>
      <c r="L6" s="116"/>
    </row>
    <row r="7" spans="1:17" ht="13.5" x14ac:dyDescent="0.3">
      <c r="A7" s="121" t="s">
        <v>178</v>
      </c>
      <c r="B7" s="119">
        <v>20</v>
      </c>
      <c r="C7" s="119">
        <v>8</v>
      </c>
      <c r="D7" s="119">
        <f t="shared" ref="D7:D17" si="0">+C7*B7</f>
        <v>160</v>
      </c>
      <c r="E7" s="119"/>
      <c r="F7" s="119">
        <v>8</v>
      </c>
      <c r="G7" s="119">
        <f t="shared" ref="G7:G17" si="1">+F7*E7</f>
        <v>0</v>
      </c>
      <c r="H7" s="119">
        <f t="shared" ref="H7:H17" si="2">+D7-G7</f>
        <v>160</v>
      </c>
      <c r="J7" s="116"/>
      <c r="K7" s="116"/>
      <c r="L7" s="116"/>
    </row>
    <row r="8" spans="1:17" ht="13.5" x14ac:dyDescent="0.3">
      <c r="A8" s="121" t="s">
        <v>179</v>
      </c>
      <c r="B8" s="119">
        <v>22</v>
      </c>
      <c r="C8" s="119">
        <v>8</v>
      </c>
      <c r="D8" s="119">
        <f t="shared" si="0"/>
        <v>176</v>
      </c>
      <c r="E8" s="119"/>
      <c r="F8" s="119">
        <v>8</v>
      </c>
      <c r="G8" s="119">
        <f t="shared" si="1"/>
        <v>0</v>
      </c>
      <c r="H8" s="119">
        <f t="shared" si="2"/>
        <v>176</v>
      </c>
      <c r="J8" s="116"/>
      <c r="K8" s="116"/>
      <c r="L8" s="116"/>
    </row>
    <row r="9" spans="1:17" ht="13.5" x14ac:dyDescent="0.3">
      <c r="A9" s="121" t="s">
        <v>180</v>
      </c>
      <c r="B9" s="119">
        <v>18</v>
      </c>
      <c r="C9" s="119">
        <v>8</v>
      </c>
      <c r="D9" s="119">
        <f t="shared" si="0"/>
        <v>144</v>
      </c>
      <c r="E9" s="119"/>
      <c r="F9" s="119">
        <v>8</v>
      </c>
      <c r="G9" s="119">
        <f t="shared" si="1"/>
        <v>0</v>
      </c>
      <c r="H9" s="119">
        <f t="shared" si="2"/>
        <v>144</v>
      </c>
      <c r="J9" s="116"/>
      <c r="K9" s="116"/>
      <c r="L9" s="116"/>
    </row>
    <row r="10" spans="1:17" ht="13.5" x14ac:dyDescent="0.3">
      <c r="A10" s="121" t="s">
        <v>181</v>
      </c>
      <c r="B10" s="119">
        <v>21</v>
      </c>
      <c r="C10" s="119">
        <v>8</v>
      </c>
      <c r="D10" s="119">
        <f t="shared" si="0"/>
        <v>168</v>
      </c>
      <c r="E10" s="119"/>
      <c r="F10" s="119">
        <v>8</v>
      </c>
      <c r="G10" s="119">
        <f t="shared" si="1"/>
        <v>0</v>
      </c>
      <c r="H10" s="119">
        <f t="shared" si="2"/>
        <v>168</v>
      </c>
      <c r="J10" s="116"/>
      <c r="K10" s="116"/>
      <c r="L10" s="116"/>
    </row>
    <row r="11" spans="1:17" ht="13.5" x14ac:dyDescent="0.3">
      <c r="A11" s="121" t="s">
        <v>182</v>
      </c>
      <c r="B11" s="119">
        <v>20</v>
      </c>
      <c r="C11" s="119">
        <v>8</v>
      </c>
      <c r="D11" s="119">
        <f t="shared" si="0"/>
        <v>160</v>
      </c>
      <c r="E11" s="119"/>
      <c r="F11" s="119">
        <v>8</v>
      </c>
      <c r="G11" s="119">
        <f t="shared" si="1"/>
        <v>0</v>
      </c>
      <c r="H11" s="119">
        <f t="shared" si="2"/>
        <v>160</v>
      </c>
      <c r="J11" s="116"/>
      <c r="K11" s="116"/>
      <c r="L11" s="116"/>
    </row>
    <row r="12" spans="1:17" ht="13.5" x14ac:dyDescent="0.3">
      <c r="A12" s="121" t="s">
        <v>183</v>
      </c>
      <c r="B12" s="119">
        <v>19</v>
      </c>
      <c r="C12" s="119">
        <v>8</v>
      </c>
      <c r="D12" s="119">
        <f t="shared" si="0"/>
        <v>152</v>
      </c>
      <c r="E12" s="119"/>
      <c r="F12" s="119">
        <v>8</v>
      </c>
      <c r="G12" s="119">
        <f t="shared" si="1"/>
        <v>0</v>
      </c>
      <c r="H12" s="119">
        <f t="shared" si="2"/>
        <v>152</v>
      </c>
      <c r="J12" s="116"/>
      <c r="K12" s="116"/>
      <c r="L12" s="116"/>
    </row>
    <row r="13" spans="1:17" ht="13.5" x14ac:dyDescent="0.3">
      <c r="A13" s="121" t="s">
        <v>184</v>
      </c>
      <c r="B13" s="119">
        <v>22</v>
      </c>
      <c r="C13" s="119">
        <v>8</v>
      </c>
      <c r="D13" s="119">
        <f t="shared" si="0"/>
        <v>176</v>
      </c>
      <c r="E13" s="119"/>
      <c r="F13" s="119">
        <v>8</v>
      </c>
      <c r="G13" s="119">
        <f t="shared" si="1"/>
        <v>0</v>
      </c>
      <c r="H13" s="119">
        <f t="shared" si="2"/>
        <v>176</v>
      </c>
      <c r="J13" s="116"/>
      <c r="K13" s="116"/>
      <c r="L13" s="116"/>
    </row>
    <row r="14" spans="1:17" ht="13.5" x14ac:dyDescent="0.3">
      <c r="A14" s="121" t="s">
        <v>185</v>
      </c>
      <c r="B14" s="119">
        <v>22</v>
      </c>
      <c r="C14" s="119">
        <v>8</v>
      </c>
      <c r="D14" s="119">
        <f t="shared" si="0"/>
        <v>176</v>
      </c>
      <c r="E14" s="119"/>
      <c r="F14" s="119">
        <v>8</v>
      </c>
      <c r="G14" s="119">
        <f t="shared" si="1"/>
        <v>0</v>
      </c>
      <c r="H14" s="119">
        <f t="shared" si="2"/>
        <v>176</v>
      </c>
      <c r="J14" s="116"/>
      <c r="K14" s="116"/>
      <c r="L14" s="116"/>
    </row>
    <row r="15" spans="1:17" ht="13.5" x14ac:dyDescent="0.3">
      <c r="A15" s="121" t="s">
        <v>186</v>
      </c>
      <c r="B15" s="119">
        <v>20</v>
      </c>
      <c r="C15" s="119">
        <v>8</v>
      </c>
      <c r="D15" s="119">
        <f t="shared" si="0"/>
        <v>160</v>
      </c>
      <c r="E15" s="119"/>
      <c r="F15" s="119">
        <v>8</v>
      </c>
      <c r="G15" s="119">
        <f t="shared" si="1"/>
        <v>0</v>
      </c>
      <c r="H15" s="119">
        <f t="shared" si="2"/>
        <v>160</v>
      </c>
      <c r="J15" s="116"/>
      <c r="K15" s="116"/>
      <c r="L15" s="116"/>
    </row>
    <row r="16" spans="1:17" ht="13.5" x14ac:dyDescent="0.3">
      <c r="A16" s="121" t="s">
        <v>187</v>
      </c>
      <c r="B16" s="119">
        <v>20</v>
      </c>
      <c r="C16" s="119">
        <v>8</v>
      </c>
      <c r="D16" s="119">
        <f t="shared" si="0"/>
        <v>160</v>
      </c>
      <c r="E16" s="119"/>
      <c r="F16" s="119">
        <v>8</v>
      </c>
      <c r="G16" s="119">
        <f t="shared" si="1"/>
        <v>0</v>
      </c>
      <c r="H16" s="119">
        <f t="shared" si="2"/>
        <v>160</v>
      </c>
      <c r="J16" s="116"/>
      <c r="K16" s="116"/>
      <c r="L16" s="116"/>
    </row>
    <row r="17" spans="1:15" ht="13.5" x14ac:dyDescent="0.3">
      <c r="A17" s="121" t="s">
        <v>188</v>
      </c>
      <c r="B17" s="119">
        <v>21</v>
      </c>
      <c r="C17" s="119">
        <v>8</v>
      </c>
      <c r="D17" s="119">
        <f t="shared" si="0"/>
        <v>168</v>
      </c>
      <c r="E17" s="119"/>
      <c r="F17" s="119">
        <v>8</v>
      </c>
      <c r="G17" s="119">
        <f t="shared" si="1"/>
        <v>0</v>
      </c>
      <c r="H17" s="119">
        <f t="shared" si="2"/>
        <v>168</v>
      </c>
      <c r="J17" s="116"/>
      <c r="K17" s="116"/>
      <c r="L17" s="116"/>
    </row>
    <row r="18" spans="1:15" ht="12.75" x14ac:dyDescent="0.25">
      <c r="A18" s="122" t="s">
        <v>5</v>
      </c>
      <c r="B18" s="118">
        <f>SUM(B6:B17)</f>
        <v>245</v>
      </c>
      <c r="C18" s="118"/>
      <c r="D18" s="118">
        <f>SUM(D6:D17)</f>
        <v>1960</v>
      </c>
      <c r="E18" s="118">
        <f>SUM(E6:E17)</f>
        <v>0</v>
      </c>
      <c r="F18" s="118"/>
      <c r="G18" s="118">
        <f>SUM(G6:G17)</f>
        <v>0</v>
      </c>
      <c r="H18" s="118">
        <f>SUM(H6:H17)</f>
        <v>1960</v>
      </c>
      <c r="I18" s="117"/>
      <c r="J18" s="114"/>
      <c r="K18" s="114"/>
      <c r="L18" s="114"/>
    </row>
    <row r="19" spans="1:15" x14ac:dyDescent="0.2">
      <c r="A19" s="120"/>
      <c r="B19" s="130"/>
      <c r="C19" s="126"/>
      <c r="D19" s="126"/>
      <c r="E19" s="126"/>
      <c r="F19" s="124"/>
      <c r="G19" s="125"/>
      <c r="H19" s="124"/>
      <c r="L19" s="116"/>
    </row>
    <row r="20" spans="1:15" ht="25.5" customHeight="1" x14ac:dyDescent="0.25">
      <c r="A20" s="618" t="s">
        <v>238</v>
      </c>
      <c r="B20" s="619"/>
    </row>
    <row r="21" spans="1:15" ht="12.75" x14ac:dyDescent="0.25">
      <c r="A21" s="122" t="s">
        <v>235</v>
      </c>
      <c r="B21" s="112">
        <f>+B18-E18</f>
        <v>245</v>
      </c>
      <c r="F21" s="114"/>
      <c r="G21" s="114"/>
      <c r="H21" s="114"/>
      <c r="I21" s="114"/>
      <c r="K21" s="114"/>
      <c r="L21" s="114"/>
      <c r="M21" s="114"/>
      <c r="N21" s="114"/>
    </row>
    <row r="22" spans="1:15" ht="12.75" x14ac:dyDescent="0.25">
      <c r="A22" s="122" t="s">
        <v>236</v>
      </c>
      <c r="B22" s="112">
        <f>+D18-G18</f>
        <v>1960</v>
      </c>
      <c r="F22" s="115"/>
      <c r="G22" s="116"/>
      <c r="H22" s="116"/>
      <c r="I22" s="116"/>
      <c r="L22" s="116"/>
      <c r="M22" s="116"/>
      <c r="N22" s="116"/>
    </row>
    <row r="23" spans="1:15" x14ac:dyDescent="0.2">
      <c r="F23" s="115"/>
      <c r="G23" s="116"/>
      <c r="H23" s="116"/>
      <c r="I23" s="116"/>
      <c r="L23" s="116"/>
      <c r="M23" s="116"/>
      <c r="N23" s="116"/>
    </row>
    <row r="24" spans="1:15" x14ac:dyDescent="0.2">
      <c r="F24" s="115"/>
      <c r="G24" s="116"/>
      <c r="H24" s="116"/>
      <c r="I24" s="116"/>
      <c r="L24" s="116"/>
      <c r="M24" s="116"/>
      <c r="N24" s="116"/>
    </row>
    <row r="25" spans="1:15" ht="15" x14ac:dyDescent="0.25">
      <c r="A25" s="127" t="s">
        <v>173</v>
      </c>
      <c r="F25" s="115"/>
      <c r="G25" s="116"/>
      <c r="H25" s="116"/>
      <c r="I25" s="116"/>
      <c r="L25" s="116"/>
      <c r="M25" s="116"/>
      <c r="N25" s="116"/>
    </row>
    <row r="26" spans="1:15" x14ac:dyDescent="0.2">
      <c r="F26" s="115"/>
      <c r="G26" s="116"/>
      <c r="H26" s="116"/>
      <c r="I26" s="116"/>
      <c r="L26" s="116"/>
      <c r="M26" s="116"/>
      <c r="N26" s="116"/>
    </row>
    <row r="27" spans="1:15" s="90" customFormat="1" ht="17.25" customHeight="1" x14ac:dyDescent="0.25">
      <c r="A27" s="623" t="s">
        <v>237</v>
      </c>
      <c r="B27" s="623"/>
      <c r="C27" s="623"/>
      <c r="D27" s="623"/>
      <c r="E27" s="623"/>
      <c r="F27" s="623"/>
      <c r="G27" s="623"/>
      <c r="H27" s="623"/>
      <c r="I27" s="623"/>
      <c r="J27" s="623"/>
      <c r="K27" s="623"/>
      <c r="L27" s="623"/>
      <c r="M27" s="623"/>
      <c r="N27" s="623"/>
      <c r="O27" s="623"/>
    </row>
    <row r="28" spans="1:15" s="91" customFormat="1" ht="18" customHeight="1" x14ac:dyDescent="0.2">
      <c r="A28" s="624" t="s">
        <v>111</v>
      </c>
      <c r="B28" s="624" t="s">
        <v>112</v>
      </c>
      <c r="C28" s="624" t="s">
        <v>114</v>
      </c>
      <c r="D28" s="624" t="s">
        <v>115</v>
      </c>
      <c r="E28" s="624" t="s">
        <v>117</v>
      </c>
      <c r="F28" s="92" t="s">
        <v>118</v>
      </c>
      <c r="G28" s="92" t="s">
        <v>191</v>
      </c>
      <c r="H28" s="93" t="s">
        <v>119</v>
      </c>
      <c r="I28" s="93" t="s">
        <v>192</v>
      </c>
      <c r="J28" s="624" t="s">
        <v>193</v>
      </c>
      <c r="K28" s="626" t="s">
        <v>194</v>
      </c>
      <c r="L28" s="624" t="s">
        <v>195</v>
      </c>
      <c r="M28" s="624" t="s">
        <v>196</v>
      </c>
      <c r="N28" s="624" t="s">
        <v>197</v>
      </c>
    </row>
    <row r="29" spans="1:15" s="90" customFormat="1" x14ac:dyDescent="0.2">
      <c r="A29" s="625"/>
      <c r="B29" s="625"/>
      <c r="C29" s="625"/>
      <c r="D29" s="625"/>
      <c r="E29" s="625"/>
      <c r="F29" s="628" t="s">
        <v>198</v>
      </c>
      <c r="G29" s="628"/>
      <c r="H29" s="629" t="s">
        <v>199</v>
      </c>
      <c r="I29" s="629"/>
      <c r="J29" s="625"/>
      <c r="K29" s="627"/>
      <c r="L29" s="625"/>
      <c r="M29" s="625"/>
      <c r="N29" s="625"/>
    </row>
    <row r="30" spans="1:15" s="136" customFormat="1" ht="77.25" customHeight="1" x14ac:dyDescent="0.3">
      <c r="A30" s="132" t="s">
        <v>200</v>
      </c>
      <c r="B30" s="132" t="s">
        <v>201</v>
      </c>
      <c r="C30" s="133" t="s">
        <v>202</v>
      </c>
      <c r="D30" s="133" t="s">
        <v>189</v>
      </c>
      <c r="E30" s="134" t="s">
        <v>203</v>
      </c>
      <c r="F30" s="133" t="s">
        <v>204</v>
      </c>
      <c r="G30" s="133" t="s">
        <v>205</v>
      </c>
      <c r="H30" s="133" t="s">
        <v>206</v>
      </c>
      <c r="I30" s="133" t="s">
        <v>207</v>
      </c>
      <c r="J30" s="133" t="s">
        <v>208</v>
      </c>
      <c r="K30" s="135" t="s">
        <v>209</v>
      </c>
      <c r="L30" s="133" t="s">
        <v>210</v>
      </c>
      <c r="M30" s="133" t="s">
        <v>211</v>
      </c>
      <c r="N30" s="133" t="s">
        <v>212</v>
      </c>
    </row>
    <row r="31" spans="1:15" s="32" customFormat="1" ht="16.5" x14ac:dyDescent="0.3">
      <c r="A31" s="137"/>
      <c r="B31" s="137"/>
      <c r="C31" s="137"/>
      <c r="D31" s="137"/>
      <c r="E31" s="137"/>
      <c r="F31" s="138">
        <v>0.1</v>
      </c>
      <c r="G31" s="138">
        <v>0.05</v>
      </c>
      <c r="H31" s="138">
        <v>2.5000000000000001E-2</v>
      </c>
      <c r="I31" s="139">
        <f>+I32/E32</f>
        <v>6.1224489795918366E-2</v>
      </c>
      <c r="J31" s="140">
        <f>SUM(F31:I31)</f>
        <v>0.23622448979591837</v>
      </c>
      <c r="K31" s="141"/>
      <c r="L31" s="142"/>
      <c r="M31" s="142"/>
      <c r="N31" s="137"/>
    </row>
    <row r="32" spans="1:15" s="136" customFormat="1" ht="13.5" x14ac:dyDescent="0.3">
      <c r="A32" s="119" t="s">
        <v>423</v>
      </c>
      <c r="B32" s="119">
        <v>1</v>
      </c>
      <c r="C32" s="119">
        <f>+B21</f>
        <v>245</v>
      </c>
      <c r="D32" s="119">
        <v>0</v>
      </c>
      <c r="E32" s="143">
        <f t="shared" ref="E32:E38" si="3">+C32-D32</f>
        <v>245</v>
      </c>
      <c r="F32" s="144">
        <f t="shared" ref="F32:F38" si="4">+E32*$F$31</f>
        <v>24.5</v>
      </c>
      <c r="G32" s="145">
        <f t="shared" ref="G32:G38" si="5">+E32*$G$31</f>
        <v>12.25</v>
      </c>
      <c r="H32" s="145">
        <f t="shared" ref="H32:H38" si="6">+E32*$H$31</f>
        <v>6.125</v>
      </c>
      <c r="I32" s="144">
        <v>15</v>
      </c>
      <c r="J32" s="144">
        <f>SUM(F32:I32)</f>
        <v>57.875</v>
      </c>
      <c r="K32" s="146">
        <f>+E32-J32</f>
        <v>187.125</v>
      </c>
      <c r="L32" s="147">
        <v>8</v>
      </c>
      <c r="M32" s="147">
        <f>+K32*L32</f>
        <v>1497</v>
      </c>
      <c r="N32" s="147">
        <f>+M32*B32</f>
        <v>1497</v>
      </c>
    </row>
    <row r="33" spans="1:17" s="136" customFormat="1" ht="13.5" x14ac:dyDescent="0.3">
      <c r="A33" s="119" t="s">
        <v>567</v>
      </c>
      <c r="B33" s="119">
        <v>2</v>
      </c>
      <c r="C33" s="119">
        <f>+B21</f>
        <v>245</v>
      </c>
      <c r="D33" s="119">
        <f>+'[2]2. Días -horas hábiles x vig'!D63</f>
        <v>0</v>
      </c>
      <c r="E33" s="143">
        <f t="shared" si="3"/>
        <v>245</v>
      </c>
      <c r="F33" s="144">
        <f t="shared" si="4"/>
        <v>24.5</v>
      </c>
      <c r="G33" s="145">
        <f t="shared" si="5"/>
        <v>12.25</v>
      </c>
      <c r="H33" s="145">
        <f t="shared" si="6"/>
        <v>6.125</v>
      </c>
      <c r="I33" s="144">
        <v>0</v>
      </c>
      <c r="J33" s="144">
        <f>SUM(F33:I33)</f>
        <v>42.875</v>
      </c>
      <c r="K33" s="146">
        <f>+E33-J33</f>
        <v>202.125</v>
      </c>
      <c r="L33" s="147">
        <v>8</v>
      </c>
      <c r="M33" s="147">
        <f>+K33*L33</f>
        <v>1617</v>
      </c>
      <c r="N33" s="147">
        <f>+M33*B33</f>
        <v>3234</v>
      </c>
    </row>
    <row r="34" spans="1:17" s="136" customFormat="1" ht="13.5" x14ac:dyDescent="0.3">
      <c r="A34" s="119" t="s">
        <v>477</v>
      </c>
      <c r="B34" s="119">
        <v>6</v>
      </c>
      <c r="C34" s="119">
        <f>+B21</f>
        <v>245</v>
      </c>
      <c r="D34" s="119">
        <v>0</v>
      </c>
      <c r="E34" s="143">
        <f t="shared" si="3"/>
        <v>245</v>
      </c>
      <c r="F34" s="144">
        <f t="shared" si="4"/>
        <v>24.5</v>
      </c>
      <c r="G34" s="145">
        <f t="shared" si="5"/>
        <v>12.25</v>
      </c>
      <c r="H34" s="145">
        <f t="shared" si="6"/>
        <v>6.125</v>
      </c>
      <c r="I34" s="144">
        <v>0</v>
      </c>
      <c r="J34" s="144">
        <f>SUM(F34:I34)</f>
        <v>42.875</v>
      </c>
      <c r="K34" s="146">
        <f>+E34-J34</f>
        <v>202.125</v>
      </c>
      <c r="L34" s="147">
        <v>8</v>
      </c>
      <c r="M34" s="147">
        <f>+K34*L34</f>
        <v>1617</v>
      </c>
      <c r="N34" s="147">
        <f>+M34*B34</f>
        <v>9702</v>
      </c>
    </row>
    <row r="35" spans="1:17" s="136" customFormat="1" ht="13.5" x14ac:dyDescent="0.3">
      <c r="A35" s="119"/>
      <c r="B35" s="119"/>
      <c r="C35" s="119"/>
      <c r="D35" s="119">
        <v>0</v>
      </c>
      <c r="E35" s="143">
        <f t="shared" si="3"/>
        <v>0</v>
      </c>
      <c r="F35" s="144">
        <f t="shared" si="4"/>
        <v>0</v>
      </c>
      <c r="G35" s="145">
        <f t="shared" si="5"/>
        <v>0</v>
      </c>
      <c r="H35" s="145">
        <f t="shared" si="6"/>
        <v>0</v>
      </c>
      <c r="I35" s="144">
        <v>0</v>
      </c>
      <c r="J35" s="144">
        <f t="shared" ref="J35:J42" si="7">SUM(F35:I35)</f>
        <v>0</v>
      </c>
      <c r="K35" s="146">
        <f t="shared" ref="K35:K42" si="8">+E35-J35</f>
        <v>0</v>
      </c>
      <c r="L35" s="147">
        <v>8</v>
      </c>
      <c r="M35" s="147">
        <f t="shared" ref="M35:M42" si="9">+K35*L35</f>
        <v>0</v>
      </c>
      <c r="N35" s="147">
        <f t="shared" ref="N35:N42" si="10">+M35*B35</f>
        <v>0</v>
      </c>
    </row>
    <row r="36" spans="1:17" s="136" customFormat="1" ht="13.5" x14ac:dyDescent="0.3">
      <c r="A36" s="119"/>
      <c r="B36" s="119"/>
      <c r="C36" s="119"/>
      <c r="D36" s="119">
        <v>0</v>
      </c>
      <c r="E36" s="143">
        <f t="shared" si="3"/>
        <v>0</v>
      </c>
      <c r="F36" s="144">
        <f t="shared" si="4"/>
        <v>0</v>
      </c>
      <c r="G36" s="145">
        <f t="shared" si="5"/>
        <v>0</v>
      </c>
      <c r="H36" s="145">
        <f t="shared" si="6"/>
        <v>0</v>
      </c>
      <c r="I36" s="144">
        <v>0</v>
      </c>
      <c r="J36" s="144">
        <f t="shared" si="7"/>
        <v>0</v>
      </c>
      <c r="K36" s="146">
        <f t="shared" si="8"/>
        <v>0</v>
      </c>
      <c r="L36" s="147">
        <v>8</v>
      </c>
      <c r="M36" s="147">
        <f t="shared" si="9"/>
        <v>0</v>
      </c>
      <c r="N36" s="147">
        <f t="shared" si="10"/>
        <v>0</v>
      </c>
    </row>
    <row r="37" spans="1:17" s="136" customFormat="1" ht="13.5" x14ac:dyDescent="0.3">
      <c r="A37" s="119"/>
      <c r="B37" s="119"/>
      <c r="C37" s="119"/>
      <c r="D37" s="119">
        <v>0</v>
      </c>
      <c r="E37" s="143">
        <f t="shared" si="3"/>
        <v>0</v>
      </c>
      <c r="F37" s="144">
        <f t="shared" si="4"/>
        <v>0</v>
      </c>
      <c r="G37" s="145">
        <f t="shared" si="5"/>
        <v>0</v>
      </c>
      <c r="H37" s="145">
        <f t="shared" si="6"/>
        <v>0</v>
      </c>
      <c r="I37" s="144">
        <v>0</v>
      </c>
      <c r="J37" s="144">
        <f t="shared" si="7"/>
        <v>0</v>
      </c>
      <c r="K37" s="146">
        <f t="shared" si="8"/>
        <v>0</v>
      </c>
      <c r="L37" s="147">
        <v>8</v>
      </c>
      <c r="M37" s="147">
        <f t="shared" si="9"/>
        <v>0</v>
      </c>
      <c r="N37" s="147">
        <f t="shared" si="10"/>
        <v>0</v>
      </c>
    </row>
    <row r="38" spans="1:17" s="136" customFormat="1" ht="13.5" x14ac:dyDescent="0.3">
      <c r="A38" s="119"/>
      <c r="B38" s="119"/>
      <c r="C38" s="119"/>
      <c r="D38" s="119">
        <v>0</v>
      </c>
      <c r="E38" s="143">
        <f t="shared" si="3"/>
        <v>0</v>
      </c>
      <c r="F38" s="144">
        <f t="shared" si="4"/>
        <v>0</v>
      </c>
      <c r="G38" s="145">
        <f t="shared" si="5"/>
        <v>0</v>
      </c>
      <c r="H38" s="145">
        <f t="shared" si="6"/>
        <v>0</v>
      </c>
      <c r="I38" s="144">
        <v>0</v>
      </c>
      <c r="J38" s="144">
        <f t="shared" si="7"/>
        <v>0</v>
      </c>
      <c r="K38" s="146">
        <f t="shared" si="8"/>
        <v>0</v>
      </c>
      <c r="L38" s="147">
        <v>8</v>
      </c>
      <c r="M38" s="147">
        <f t="shared" si="9"/>
        <v>0</v>
      </c>
      <c r="N38" s="147">
        <f t="shared" si="10"/>
        <v>0</v>
      </c>
    </row>
    <row r="39" spans="1:17" s="136" customFormat="1" ht="13.5" x14ac:dyDescent="0.3">
      <c r="A39" s="119"/>
      <c r="B39" s="119"/>
      <c r="C39" s="119"/>
      <c r="D39" s="119"/>
      <c r="E39" s="143"/>
      <c r="F39" s="144"/>
      <c r="G39" s="145"/>
      <c r="H39" s="145"/>
      <c r="I39" s="144"/>
      <c r="J39" s="144">
        <f t="shared" si="7"/>
        <v>0</v>
      </c>
      <c r="K39" s="146">
        <f t="shared" si="8"/>
        <v>0</v>
      </c>
      <c r="L39" s="147"/>
      <c r="M39" s="147">
        <f t="shared" si="9"/>
        <v>0</v>
      </c>
      <c r="N39" s="147">
        <f t="shared" si="10"/>
        <v>0</v>
      </c>
    </row>
    <row r="40" spans="1:17" s="136" customFormat="1" ht="13.5" x14ac:dyDescent="0.3">
      <c r="A40" s="119"/>
      <c r="B40" s="119"/>
      <c r="C40" s="119"/>
      <c r="D40" s="119"/>
      <c r="E40" s="143"/>
      <c r="F40" s="144"/>
      <c r="G40" s="145"/>
      <c r="H40" s="145"/>
      <c r="I40" s="144"/>
      <c r="J40" s="144">
        <f t="shared" si="7"/>
        <v>0</v>
      </c>
      <c r="K40" s="146">
        <f t="shared" si="8"/>
        <v>0</v>
      </c>
      <c r="L40" s="147"/>
      <c r="M40" s="147">
        <f t="shared" si="9"/>
        <v>0</v>
      </c>
      <c r="N40" s="147">
        <f t="shared" si="10"/>
        <v>0</v>
      </c>
    </row>
    <row r="41" spans="1:17" s="136" customFormat="1" ht="13.5" x14ac:dyDescent="0.3">
      <c r="A41" s="119"/>
      <c r="B41" s="119"/>
      <c r="C41" s="119"/>
      <c r="D41" s="119"/>
      <c r="E41" s="143"/>
      <c r="F41" s="144"/>
      <c r="G41" s="145"/>
      <c r="H41" s="145"/>
      <c r="I41" s="144"/>
      <c r="J41" s="144">
        <f t="shared" si="7"/>
        <v>0</v>
      </c>
      <c r="K41" s="146">
        <f t="shared" si="8"/>
        <v>0</v>
      </c>
      <c r="L41" s="147"/>
      <c r="M41" s="147">
        <f t="shared" si="9"/>
        <v>0</v>
      </c>
      <c r="N41" s="147">
        <f t="shared" si="10"/>
        <v>0</v>
      </c>
    </row>
    <row r="42" spans="1:17" s="136" customFormat="1" ht="13.5" x14ac:dyDescent="0.3">
      <c r="A42" s="119"/>
      <c r="B42" s="119"/>
      <c r="C42" s="119"/>
      <c r="D42" s="119"/>
      <c r="E42" s="143"/>
      <c r="F42" s="144"/>
      <c r="G42" s="145"/>
      <c r="H42" s="145"/>
      <c r="I42" s="144"/>
      <c r="J42" s="144">
        <f t="shared" si="7"/>
        <v>0</v>
      </c>
      <c r="K42" s="146">
        <f t="shared" si="8"/>
        <v>0</v>
      </c>
      <c r="L42" s="147"/>
      <c r="M42" s="147">
        <f t="shared" si="9"/>
        <v>0</v>
      </c>
      <c r="N42" s="147">
        <f t="shared" si="10"/>
        <v>0</v>
      </c>
    </row>
    <row r="43" spans="1:17" s="136" customFormat="1" ht="13.5" x14ac:dyDescent="0.3">
      <c r="A43" s="148"/>
      <c r="B43" s="149"/>
      <c r="C43" s="149"/>
      <c r="D43" s="149"/>
      <c r="E43" s="149"/>
      <c r="F43" s="149"/>
      <c r="G43" s="149"/>
      <c r="H43" s="149"/>
      <c r="I43" s="149"/>
      <c r="J43" s="150" t="s">
        <v>229</v>
      </c>
      <c r="K43" s="151">
        <f>SUM(K32:K42)</f>
        <v>591.375</v>
      </c>
      <c r="L43" s="151"/>
      <c r="M43" s="151"/>
      <c r="N43" s="151">
        <f>SUM(N32:N42)</f>
        <v>14433</v>
      </c>
    </row>
    <row r="44" spans="1:17" s="152" customFormat="1" ht="13.5" x14ac:dyDescent="0.3">
      <c r="I44" s="153"/>
      <c r="J44" s="153"/>
      <c r="K44" s="153"/>
      <c r="L44" s="153"/>
      <c r="M44" s="153"/>
      <c r="N44" s="153"/>
      <c r="O44" s="153"/>
      <c r="P44" s="153"/>
      <c r="Q44" s="153"/>
    </row>
    <row r="45" spans="1:17" s="152" customFormat="1" ht="13.5" x14ac:dyDescent="0.3">
      <c r="I45" s="153"/>
      <c r="J45" s="153"/>
      <c r="K45" s="153"/>
      <c r="L45" s="153"/>
      <c r="M45" s="153"/>
      <c r="N45" s="153"/>
      <c r="O45" s="153"/>
      <c r="P45" s="153"/>
      <c r="Q45" s="153"/>
    </row>
    <row r="46" spans="1:17" s="152" customFormat="1" ht="13.5" x14ac:dyDescent="0.3">
      <c r="I46" s="153"/>
      <c r="J46" s="153"/>
      <c r="K46" s="153"/>
      <c r="L46" s="153"/>
      <c r="M46" s="153"/>
      <c r="N46" s="153"/>
      <c r="O46" s="153"/>
      <c r="P46" s="153"/>
      <c r="Q46" s="153"/>
    </row>
    <row r="48" spans="1:17" ht="23.25" customHeight="1" x14ac:dyDescent="0.25">
      <c r="A48" s="618" t="s">
        <v>239</v>
      </c>
      <c r="B48" s="619"/>
    </row>
    <row r="49" spans="1:3" ht="22.5" customHeight="1" x14ac:dyDescent="0.25">
      <c r="A49" s="122" t="s">
        <v>235</v>
      </c>
      <c r="B49" s="154">
        <f>K43</f>
        <v>591.375</v>
      </c>
    </row>
    <row r="50" spans="1:3" ht="27.75" customHeight="1" x14ac:dyDescent="0.25">
      <c r="A50" s="155" t="s">
        <v>240</v>
      </c>
      <c r="B50" s="154">
        <f>+N43</f>
        <v>14433</v>
      </c>
    </row>
    <row r="54" spans="1:3" ht="12" thickBot="1" x14ac:dyDescent="0.25"/>
    <row r="55" spans="1:3" ht="41.25" customHeight="1" x14ac:dyDescent="0.25">
      <c r="A55" s="621" t="s">
        <v>262</v>
      </c>
      <c r="B55" s="622"/>
    </row>
    <row r="56" spans="1:3" ht="15" x14ac:dyDescent="0.25">
      <c r="A56" s="5"/>
      <c r="B56" s="171" t="s">
        <v>175</v>
      </c>
    </row>
    <row r="57" spans="1:3" ht="25.5" x14ac:dyDescent="0.25">
      <c r="A57" s="172" t="s">
        <v>108</v>
      </c>
      <c r="B57" s="173">
        <f>+'1. Horas requeridas PAAI'!I95</f>
        <v>15385</v>
      </c>
    </row>
    <row r="58" spans="1:3" ht="25.5" x14ac:dyDescent="0.25">
      <c r="A58" s="172" t="s">
        <v>190</v>
      </c>
      <c r="B58" s="174">
        <f>+B50</f>
        <v>14433</v>
      </c>
    </row>
    <row r="59" spans="1:3" ht="12.75" x14ac:dyDescent="0.25">
      <c r="A59" s="172" t="s">
        <v>264</v>
      </c>
      <c r="B59" s="174">
        <f>+B58-B57</f>
        <v>-952</v>
      </c>
      <c r="C59" s="233">
        <f>+B59/1624</f>
        <v>-0.58620689655172409</v>
      </c>
    </row>
    <row r="60" spans="1:3" ht="36.75" customHeight="1" thickBot="1" x14ac:dyDescent="0.3">
      <c r="A60" s="175" t="s">
        <v>263</v>
      </c>
      <c r="B60" s="176" t="str">
        <f>IF(B58&gt;B57,"NO PRESENTA DÉFICIT","PRESENTA DÉFICIT")</f>
        <v>PRESENTA DÉFICIT</v>
      </c>
    </row>
    <row r="61" spans="1:3" ht="15" x14ac:dyDescent="0.25">
      <c r="A61"/>
      <c r="B61"/>
    </row>
    <row r="62" spans="1:3" ht="15" x14ac:dyDescent="0.25">
      <c r="A62"/>
    </row>
  </sheetData>
  <mergeCells count="19">
    <mergeCell ref="C28:C29"/>
    <mergeCell ref="D28:D29"/>
    <mergeCell ref="E28:E29"/>
    <mergeCell ref="B1:G1"/>
    <mergeCell ref="A20:B20"/>
    <mergeCell ref="A3:H3"/>
    <mergeCell ref="A55:B55"/>
    <mergeCell ref="A4:H4"/>
    <mergeCell ref="A27:O27"/>
    <mergeCell ref="A48:B48"/>
    <mergeCell ref="J28:J29"/>
    <mergeCell ref="K28:K29"/>
    <mergeCell ref="L28:L29"/>
    <mergeCell ref="M28:M29"/>
    <mergeCell ref="N28:N29"/>
    <mergeCell ref="F29:G29"/>
    <mergeCell ref="H29:I29"/>
    <mergeCell ref="A28:A29"/>
    <mergeCell ref="B28:B29"/>
  </mergeCells>
  <dataValidations count="8">
    <dataValidation allowBlank="1" showInputMessage="1" showErrorMessage="1" prompt="Registre el numero de auditores de la OCI, discrimado por tipo de vinculacion ej Carrera Administrativa, Provisional o Contratista" sqref="B30"/>
    <dataValidation allowBlank="1" showInputMessage="1" showErrorMessage="1" prompt="Registre el tipo de vinculacion por auditor disponible en el equipo: Carrera Administrativa, Provisional,  Contratista  u otro." sqref="A30"/>
    <dataValidation allowBlank="1" showInputMessage="1" showErrorMessage="1" prompt="En caso de contar con auditores con permiso sindical registrelo de manera independiente, para efectuar el calculo respectivo" sqref="D30"/>
    <dataValidation allowBlank="1" showInputMessage="1" showErrorMessage="1" prompt="Registre en la celda inferior (amarilla) el % estimado a actividades administrativas y/o atencion a entes de control" sqref="F30"/>
    <dataValidation allowBlank="1" showInputMessage="1" showErrorMessage="1" prompt="Registre en celda inferior (amarilla) &quot; el % estimado a reuniones y/o capacitaciones" sqref="G30"/>
    <dataValidation allowBlank="1" showInputMessage="1" showErrorMessage="1" prompt="Registre en la en la celda inferior (amarilla) el % estimado por incapacidades y permisos" sqref="H30"/>
    <dataValidation allowBlank="1" showInputMessage="1" showErrorMessage="1" prompt="Registre los 15 dias habiles correspondientes de los auditores con derecho a disfrute a vacaciones" sqref="I30"/>
    <dataValidation allowBlank="1" showInputMessage="1" showErrorMessage="1" prompt="Registre el numero de horas laborables por tipo de vinculacion" sqref="L30"/>
  </dataValidations>
  <hyperlinks>
    <hyperlink ref="A25" r:id="rId1"/>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pane ySplit="2" topLeftCell="A3" activePane="bottomLeft" state="frozen"/>
      <selection activeCell="C8" sqref="C8:V8"/>
      <selection pane="bottomLeft" activeCell="C8" sqref="C8:V8"/>
    </sheetView>
  </sheetViews>
  <sheetFormatPr baseColWidth="10" defaultColWidth="18.85546875" defaultRowHeight="14.25" x14ac:dyDescent="0.25"/>
  <cols>
    <col min="1" max="1" width="20.140625" style="405" bestFit="1" customWidth="1"/>
    <col min="2" max="2" width="14.28515625" style="405" bestFit="1" customWidth="1"/>
    <col min="3" max="3" width="14" style="405" bestFit="1" customWidth="1"/>
    <col min="4" max="4" width="21.7109375" style="405" bestFit="1" customWidth="1"/>
    <col min="5" max="5" width="17.5703125" style="405" bestFit="1" customWidth="1"/>
    <col min="6" max="6" width="28.28515625" style="405" bestFit="1" customWidth="1"/>
    <col min="7" max="7" width="45.7109375" style="405" customWidth="1"/>
    <col min="8" max="8" width="102" style="405" bestFit="1" customWidth="1"/>
    <col min="9" max="9" width="26.5703125" style="405" customWidth="1"/>
    <col min="10" max="10" width="14" style="405" bestFit="1" customWidth="1"/>
    <col min="11" max="11" width="18.140625" style="405" bestFit="1" customWidth="1"/>
    <col min="12" max="12" width="20.42578125" style="405" bestFit="1" customWidth="1"/>
    <col min="13" max="13" width="18.140625" style="405" bestFit="1" customWidth="1"/>
    <col min="14" max="14" width="15" style="405" bestFit="1" customWidth="1"/>
    <col min="15" max="15" width="18.85546875" style="405" bestFit="1" customWidth="1"/>
    <col min="16" max="16" width="19.140625" style="405" bestFit="1" customWidth="1"/>
    <col min="17" max="17" width="24" style="405" bestFit="1" customWidth="1"/>
    <col min="18" max="18" width="22.140625" style="405" bestFit="1" customWidth="1"/>
    <col min="19" max="19" width="20.85546875" style="405" bestFit="1" customWidth="1"/>
    <col min="20" max="20" width="17" style="405" bestFit="1" customWidth="1"/>
    <col min="21" max="21" width="15.140625" style="405" bestFit="1" customWidth="1"/>
    <col min="22" max="22" width="14.28515625" style="405" bestFit="1" customWidth="1"/>
    <col min="23" max="23" width="15.42578125" style="405" bestFit="1" customWidth="1"/>
    <col min="24" max="24" width="16" style="405" bestFit="1" customWidth="1"/>
    <col min="25" max="16384" width="18.85546875" style="405"/>
  </cols>
  <sheetData>
    <row r="1" spans="1:24" ht="15.75" thickBot="1" x14ac:dyDescent="0.3">
      <c r="I1" s="630" t="s">
        <v>584</v>
      </c>
      <c r="J1" s="631"/>
      <c r="K1" s="631"/>
      <c r="L1" s="631"/>
      <c r="M1" s="631"/>
      <c r="N1" s="631"/>
      <c r="O1" s="632"/>
      <c r="P1" s="633" t="s">
        <v>589</v>
      </c>
      <c r="Q1" s="634"/>
      <c r="R1" s="634"/>
      <c r="S1" s="634"/>
      <c r="T1" s="634"/>
      <c r="U1" s="634"/>
      <c r="V1" s="635"/>
    </row>
    <row r="2" spans="1:24" ht="75.75" thickBot="1" x14ac:dyDescent="0.3">
      <c r="A2" s="419" t="s">
        <v>487</v>
      </c>
      <c r="B2" s="447" t="s">
        <v>488</v>
      </c>
      <c r="C2" s="447" t="s">
        <v>489</v>
      </c>
      <c r="D2" s="447" t="s">
        <v>490</v>
      </c>
      <c r="E2" s="447" t="s">
        <v>491</v>
      </c>
      <c r="F2" s="447" t="s">
        <v>492</v>
      </c>
      <c r="G2" s="447" t="s">
        <v>590</v>
      </c>
      <c r="H2" s="420" t="s">
        <v>493</v>
      </c>
      <c r="I2" s="422" t="s">
        <v>587</v>
      </c>
      <c r="J2" s="423" t="s">
        <v>494</v>
      </c>
      <c r="K2" s="423" t="s">
        <v>495</v>
      </c>
      <c r="L2" s="423" t="s">
        <v>496</v>
      </c>
      <c r="M2" s="423" t="s">
        <v>497</v>
      </c>
      <c r="N2" s="423" t="s">
        <v>585</v>
      </c>
      <c r="O2" s="424" t="s">
        <v>586</v>
      </c>
      <c r="P2" s="448" t="s">
        <v>588</v>
      </c>
      <c r="Q2" s="449" t="s">
        <v>494</v>
      </c>
      <c r="R2" s="449" t="s">
        <v>495</v>
      </c>
      <c r="S2" s="449" t="s">
        <v>496</v>
      </c>
      <c r="T2" s="449" t="s">
        <v>497</v>
      </c>
      <c r="U2" s="449" t="s">
        <v>585</v>
      </c>
      <c r="V2" s="450" t="s">
        <v>586</v>
      </c>
      <c r="W2" s="419" t="s">
        <v>498</v>
      </c>
      <c r="X2" s="420" t="s">
        <v>515</v>
      </c>
    </row>
    <row r="3" spans="1:24" ht="85.5" x14ac:dyDescent="0.25">
      <c r="A3" s="440" t="s">
        <v>499</v>
      </c>
      <c r="B3" s="418" t="s">
        <v>390</v>
      </c>
      <c r="C3" s="418">
        <v>3153481040</v>
      </c>
      <c r="D3" s="444" t="s">
        <v>500</v>
      </c>
      <c r="E3" s="418">
        <v>84111603</v>
      </c>
      <c r="F3" s="418" t="s">
        <v>573</v>
      </c>
      <c r="G3" s="445" t="s">
        <v>591</v>
      </c>
      <c r="H3" s="446" t="s">
        <v>508</v>
      </c>
      <c r="I3" s="425" t="s">
        <v>599</v>
      </c>
      <c r="J3" s="402">
        <v>5</v>
      </c>
      <c r="K3" s="401" t="s">
        <v>502</v>
      </c>
      <c r="L3" s="401" t="s">
        <v>503</v>
      </c>
      <c r="M3" s="401" t="s">
        <v>504</v>
      </c>
      <c r="N3" s="421">
        <v>7500000</v>
      </c>
      <c r="O3" s="426">
        <f t="shared" ref="O3:O10" si="0">+N3*5</f>
        <v>37500000</v>
      </c>
      <c r="P3" s="451" t="s">
        <v>600</v>
      </c>
      <c r="Q3" s="414">
        <v>7</v>
      </c>
      <c r="R3" s="414" t="s">
        <v>502</v>
      </c>
      <c r="S3" s="414" t="s">
        <v>503</v>
      </c>
      <c r="T3" s="414" t="s">
        <v>504</v>
      </c>
      <c r="U3" s="415">
        <v>7725000</v>
      </c>
      <c r="V3" s="416">
        <v>54075000</v>
      </c>
      <c r="W3" s="440" t="s">
        <v>505</v>
      </c>
      <c r="X3" s="441" t="s">
        <v>582</v>
      </c>
    </row>
    <row r="4" spans="1:24" ht="114" x14ac:dyDescent="0.25">
      <c r="A4" s="433" t="s">
        <v>499</v>
      </c>
      <c r="B4" s="398" t="s">
        <v>390</v>
      </c>
      <c r="C4" s="398">
        <v>3153481040</v>
      </c>
      <c r="D4" s="400" t="s">
        <v>500</v>
      </c>
      <c r="E4" s="398">
        <v>84111603</v>
      </c>
      <c r="F4" s="398" t="s">
        <v>574</v>
      </c>
      <c r="G4" s="399" t="s">
        <v>592</v>
      </c>
      <c r="H4" s="434" t="s">
        <v>501</v>
      </c>
      <c r="I4" s="425" t="s">
        <v>599</v>
      </c>
      <c r="J4" s="404">
        <v>5</v>
      </c>
      <c r="K4" s="403" t="s">
        <v>502</v>
      </c>
      <c r="L4" s="403" t="s">
        <v>503</v>
      </c>
      <c r="M4" s="403" t="s">
        <v>504</v>
      </c>
      <c r="N4" s="408">
        <v>7500000</v>
      </c>
      <c r="O4" s="427">
        <f t="shared" si="0"/>
        <v>37500000</v>
      </c>
      <c r="P4" s="451" t="s">
        <v>600</v>
      </c>
      <c r="Q4" s="406">
        <v>7</v>
      </c>
      <c r="R4" s="406" t="s">
        <v>502</v>
      </c>
      <c r="S4" s="406" t="s">
        <v>503</v>
      </c>
      <c r="T4" s="406" t="s">
        <v>504</v>
      </c>
      <c r="U4" s="407">
        <v>7725000</v>
      </c>
      <c r="V4" s="409">
        <v>54075000</v>
      </c>
      <c r="W4" s="433" t="s">
        <v>505</v>
      </c>
      <c r="X4" s="442" t="s">
        <v>582</v>
      </c>
    </row>
    <row r="5" spans="1:24" ht="142.5" x14ac:dyDescent="0.25">
      <c r="A5" s="433" t="s">
        <v>499</v>
      </c>
      <c r="B5" s="398" t="s">
        <v>390</v>
      </c>
      <c r="C5" s="398">
        <v>3153481040</v>
      </c>
      <c r="D5" s="400" t="s">
        <v>500</v>
      </c>
      <c r="E5" s="398">
        <v>84111603</v>
      </c>
      <c r="F5" s="398" t="s">
        <v>575</v>
      </c>
      <c r="G5" s="399" t="s">
        <v>593</v>
      </c>
      <c r="H5" s="434" t="s">
        <v>507</v>
      </c>
      <c r="I5" s="425" t="s">
        <v>599</v>
      </c>
      <c r="J5" s="404">
        <v>5</v>
      </c>
      <c r="K5" s="403" t="s">
        <v>502</v>
      </c>
      <c r="L5" s="403" t="s">
        <v>503</v>
      </c>
      <c r="M5" s="403" t="s">
        <v>504</v>
      </c>
      <c r="N5" s="408">
        <v>7500000</v>
      </c>
      <c r="O5" s="427">
        <f t="shared" si="0"/>
        <v>37500000</v>
      </c>
      <c r="P5" s="451" t="s">
        <v>600</v>
      </c>
      <c r="Q5" s="406">
        <v>7</v>
      </c>
      <c r="R5" s="406" t="s">
        <v>502</v>
      </c>
      <c r="S5" s="406" t="s">
        <v>503</v>
      </c>
      <c r="T5" s="406" t="s">
        <v>504</v>
      </c>
      <c r="U5" s="407">
        <v>7725000</v>
      </c>
      <c r="V5" s="409">
        <v>54075000</v>
      </c>
      <c r="W5" s="433" t="s">
        <v>505</v>
      </c>
      <c r="X5" s="442" t="s">
        <v>582</v>
      </c>
    </row>
    <row r="6" spans="1:24" ht="156.75" x14ac:dyDescent="0.25">
      <c r="A6" s="433" t="s">
        <v>499</v>
      </c>
      <c r="B6" s="398" t="s">
        <v>390</v>
      </c>
      <c r="C6" s="398">
        <v>3153481040</v>
      </c>
      <c r="D6" s="400" t="s">
        <v>500</v>
      </c>
      <c r="E6" s="398">
        <v>84111603</v>
      </c>
      <c r="F6" s="398" t="s">
        <v>576</v>
      </c>
      <c r="G6" s="399" t="s">
        <v>594</v>
      </c>
      <c r="H6" s="434" t="s">
        <v>581</v>
      </c>
      <c r="I6" s="425" t="s">
        <v>599</v>
      </c>
      <c r="J6" s="404">
        <v>5</v>
      </c>
      <c r="K6" s="403" t="s">
        <v>502</v>
      </c>
      <c r="L6" s="403" t="s">
        <v>503</v>
      </c>
      <c r="M6" s="403" t="s">
        <v>504</v>
      </c>
      <c r="N6" s="408">
        <v>7500000</v>
      </c>
      <c r="O6" s="427">
        <f t="shared" si="0"/>
        <v>37500000</v>
      </c>
      <c r="P6" s="451" t="s">
        <v>600</v>
      </c>
      <c r="Q6" s="406">
        <v>7</v>
      </c>
      <c r="R6" s="406" t="s">
        <v>502</v>
      </c>
      <c r="S6" s="406" t="s">
        <v>503</v>
      </c>
      <c r="T6" s="406" t="s">
        <v>504</v>
      </c>
      <c r="U6" s="407">
        <v>7725000</v>
      </c>
      <c r="V6" s="409">
        <v>54075000</v>
      </c>
      <c r="W6" s="433" t="s">
        <v>505</v>
      </c>
      <c r="X6" s="442" t="s">
        <v>582</v>
      </c>
    </row>
    <row r="7" spans="1:24" ht="114" x14ac:dyDescent="0.25">
      <c r="A7" s="433" t="s">
        <v>499</v>
      </c>
      <c r="B7" s="398" t="s">
        <v>390</v>
      </c>
      <c r="C7" s="398">
        <v>3153481040</v>
      </c>
      <c r="D7" s="400" t="s">
        <v>500</v>
      </c>
      <c r="E7" s="398">
        <v>84111603</v>
      </c>
      <c r="F7" s="398" t="s">
        <v>577</v>
      </c>
      <c r="G7" s="399" t="s">
        <v>595</v>
      </c>
      <c r="H7" s="434" t="s">
        <v>506</v>
      </c>
      <c r="I7" s="425" t="s">
        <v>599</v>
      </c>
      <c r="J7" s="404">
        <v>5</v>
      </c>
      <c r="K7" s="403" t="s">
        <v>502</v>
      </c>
      <c r="L7" s="403" t="s">
        <v>503</v>
      </c>
      <c r="M7" s="403" t="s">
        <v>504</v>
      </c>
      <c r="N7" s="408">
        <v>7500000</v>
      </c>
      <c r="O7" s="427">
        <f t="shared" si="0"/>
        <v>37500000</v>
      </c>
      <c r="P7" s="451" t="s">
        <v>600</v>
      </c>
      <c r="Q7" s="406">
        <v>7</v>
      </c>
      <c r="R7" s="406" t="s">
        <v>502</v>
      </c>
      <c r="S7" s="406" t="s">
        <v>503</v>
      </c>
      <c r="T7" s="406" t="s">
        <v>504</v>
      </c>
      <c r="U7" s="407">
        <v>7725000</v>
      </c>
      <c r="V7" s="409">
        <v>54075000</v>
      </c>
      <c r="W7" s="433" t="s">
        <v>505</v>
      </c>
      <c r="X7" s="442" t="s">
        <v>583</v>
      </c>
    </row>
    <row r="8" spans="1:24" ht="114" x14ac:dyDescent="0.25">
      <c r="A8" s="433" t="s">
        <v>499</v>
      </c>
      <c r="B8" s="398" t="s">
        <v>390</v>
      </c>
      <c r="C8" s="398">
        <v>3153481040</v>
      </c>
      <c r="D8" s="400" t="s">
        <v>500</v>
      </c>
      <c r="E8" s="398">
        <v>84111603</v>
      </c>
      <c r="F8" s="398" t="s">
        <v>578</v>
      </c>
      <c r="G8" s="399" t="s">
        <v>596</v>
      </c>
      <c r="H8" s="434" t="s">
        <v>510</v>
      </c>
      <c r="I8" s="425" t="s">
        <v>599</v>
      </c>
      <c r="J8" s="404">
        <v>5</v>
      </c>
      <c r="K8" s="403" t="s">
        <v>502</v>
      </c>
      <c r="L8" s="403" t="s">
        <v>503</v>
      </c>
      <c r="M8" s="403" t="s">
        <v>504</v>
      </c>
      <c r="N8" s="408">
        <v>7500000</v>
      </c>
      <c r="O8" s="427">
        <f t="shared" si="0"/>
        <v>37500000</v>
      </c>
      <c r="P8" s="451" t="s">
        <v>600</v>
      </c>
      <c r="Q8" s="406">
        <v>7</v>
      </c>
      <c r="R8" s="406" t="s">
        <v>502</v>
      </c>
      <c r="S8" s="406" t="s">
        <v>503</v>
      </c>
      <c r="T8" s="406" t="s">
        <v>504</v>
      </c>
      <c r="U8" s="407">
        <v>7725000</v>
      </c>
      <c r="V8" s="409">
        <v>54075000</v>
      </c>
      <c r="W8" s="433" t="s">
        <v>505</v>
      </c>
      <c r="X8" s="442" t="s">
        <v>583</v>
      </c>
    </row>
    <row r="9" spans="1:24" ht="85.5" x14ac:dyDescent="0.25">
      <c r="A9" s="433" t="s">
        <v>499</v>
      </c>
      <c r="B9" s="398" t="s">
        <v>390</v>
      </c>
      <c r="C9" s="398">
        <v>3153481040</v>
      </c>
      <c r="D9" s="400" t="s">
        <v>500</v>
      </c>
      <c r="E9" s="398">
        <v>84111603</v>
      </c>
      <c r="F9" s="398" t="s">
        <v>579</v>
      </c>
      <c r="G9" s="399" t="s">
        <v>597</v>
      </c>
      <c r="H9" s="434" t="s">
        <v>509</v>
      </c>
      <c r="I9" s="425" t="s">
        <v>599</v>
      </c>
      <c r="J9" s="404">
        <v>5</v>
      </c>
      <c r="K9" s="403" t="s">
        <v>502</v>
      </c>
      <c r="L9" s="403" t="s">
        <v>503</v>
      </c>
      <c r="M9" s="403" t="s">
        <v>504</v>
      </c>
      <c r="N9" s="408">
        <v>4085850</v>
      </c>
      <c r="O9" s="427">
        <f t="shared" si="0"/>
        <v>20429250</v>
      </c>
      <c r="P9" s="451" t="s">
        <v>600</v>
      </c>
      <c r="Q9" s="406">
        <v>7</v>
      </c>
      <c r="R9" s="406" t="s">
        <v>502</v>
      </c>
      <c r="S9" s="406" t="s">
        <v>503</v>
      </c>
      <c r="T9" s="406" t="s">
        <v>504</v>
      </c>
      <c r="U9" s="407">
        <v>4208425.5</v>
      </c>
      <c r="V9" s="409">
        <v>29458982</v>
      </c>
      <c r="W9" s="433" t="s">
        <v>505</v>
      </c>
      <c r="X9" s="442" t="s">
        <v>583</v>
      </c>
    </row>
    <row r="10" spans="1:24" ht="86.25" thickBot="1" x14ac:dyDescent="0.3">
      <c r="A10" s="433" t="s">
        <v>499</v>
      </c>
      <c r="B10" s="398" t="s">
        <v>390</v>
      </c>
      <c r="C10" s="398">
        <v>3153481040</v>
      </c>
      <c r="D10" s="400" t="s">
        <v>500</v>
      </c>
      <c r="E10" s="398">
        <v>84111603</v>
      </c>
      <c r="F10" s="398" t="s">
        <v>580</v>
      </c>
      <c r="G10" s="399" t="s">
        <v>598</v>
      </c>
      <c r="H10" s="434" t="s">
        <v>509</v>
      </c>
      <c r="I10" s="425" t="s">
        <v>599</v>
      </c>
      <c r="J10" s="404">
        <v>5</v>
      </c>
      <c r="K10" s="403" t="s">
        <v>502</v>
      </c>
      <c r="L10" s="403" t="s">
        <v>503</v>
      </c>
      <c r="M10" s="403" t="s">
        <v>504</v>
      </c>
      <c r="N10" s="408">
        <v>4041716</v>
      </c>
      <c r="O10" s="427">
        <f t="shared" si="0"/>
        <v>20208580</v>
      </c>
      <c r="P10" s="451" t="s">
        <v>600</v>
      </c>
      <c r="Q10" s="406">
        <v>7</v>
      </c>
      <c r="R10" s="406" t="s">
        <v>502</v>
      </c>
      <c r="S10" s="406" t="s">
        <v>503</v>
      </c>
      <c r="T10" s="406" t="s">
        <v>504</v>
      </c>
      <c r="U10" s="407">
        <v>4208426</v>
      </c>
      <c r="V10" s="409">
        <v>29458982</v>
      </c>
      <c r="W10" s="435" t="s">
        <v>505</v>
      </c>
      <c r="X10" s="443" t="s">
        <v>583</v>
      </c>
    </row>
    <row r="11" spans="1:24" ht="157.5" hidden="1" thickBot="1" x14ac:dyDescent="0.3">
      <c r="A11" s="435" t="s">
        <v>499</v>
      </c>
      <c r="B11" s="436" t="s">
        <v>390</v>
      </c>
      <c r="C11" s="436">
        <v>3153481040</v>
      </c>
      <c r="D11" s="437" t="s">
        <v>500</v>
      </c>
      <c r="E11" s="436">
        <v>84111603</v>
      </c>
      <c r="F11" s="436" t="s">
        <v>513</v>
      </c>
      <c r="G11" s="438" t="s">
        <v>594</v>
      </c>
      <c r="H11" s="439" t="s">
        <v>514</v>
      </c>
      <c r="I11" s="428" t="s">
        <v>183</v>
      </c>
      <c r="J11" s="429">
        <v>0</v>
      </c>
      <c r="K11" s="430">
        <v>0</v>
      </c>
      <c r="L11" s="430">
        <v>0</v>
      </c>
      <c r="M11" s="430">
        <v>0</v>
      </c>
      <c r="N11" s="431">
        <v>0</v>
      </c>
      <c r="O11" s="432">
        <v>0</v>
      </c>
      <c r="P11" s="410" t="s">
        <v>183</v>
      </c>
      <c r="Q11" s="411">
        <v>7</v>
      </c>
      <c r="R11" s="411" t="s">
        <v>502</v>
      </c>
      <c r="S11" s="411" t="s">
        <v>503</v>
      </c>
      <c r="T11" s="411" t="s">
        <v>504</v>
      </c>
      <c r="U11" s="412">
        <v>7725000</v>
      </c>
      <c r="V11" s="413">
        <v>54075000</v>
      </c>
      <c r="W11" s="417" t="s">
        <v>505</v>
      </c>
      <c r="X11" s="418" t="s">
        <v>583</v>
      </c>
    </row>
  </sheetData>
  <mergeCells count="2">
    <mergeCell ref="I1:O1"/>
    <mergeCell ref="P1:V1"/>
  </mergeCells>
  <phoneticPr fontId="59" type="noConversion"/>
  <hyperlinks>
    <hyperlink ref="D3" r:id="rId1"/>
    <hyperlink ref="D4:D11" r:id="rId2" display="jvillalbam@eru.gov.co"/>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6"/>
  <sheetViews>
    <sheetView topLeftCell="J1" workbookViewId="0">
      <selection activeCell="C8" sqref="C8:V8"/>
    </sheetView>
  </sheetViews>
  <sheetFormatPr baseColWidth="10" defaultColWidth="11.42578125" defaultRowHeight="15" x14ac:dyDescent="0.25"/>
  <cols>
    <col min="1" max="1" width="4.5703125" customWidth="1"/>
    <col min="2" max="2" width="48.7109375" style="73" customWidth="1"/>
    <col min="3" max="3" width="12.140625" style="74" bestFit="1" customWidth="1"/>
    <col min="4" max="7" width="11.42578125" style="74"/>
    <col min="8" max="8" width="11.5703125" style="74" customWidth="1"/>
    <col min="9" max="9" width="5.28515625" style="74" customWidth="1"/>
    <col min="10" max="10" width="8.28515625" style="74" customWidth="1"/>
    <col min="11" max="15" width="11.42578125" style="74"/>
    <col min="16" max="16" width="11.42578125" style="75"/>
    <col min="17" max="17" width="21.42578125" customWidth="1"/>
    <col min="18" max="18" width="22.7109375" customWidth="1"/>
    <col min="20" max="20" width="45.28515625" customWidth="1"/>
  </cols>
  <sheetData>
    <row r="1" spans="2:20" ht="15.75" thickBot="1" x14ac:dyDescent="0.3">
      <c r="B1"/>
      <c r="C1"/>
      <c r="D1"/>
      <c r="E1"/>
      <c r="F1"/>
      <c r="G1"/>
      <c r="H1"/>
      <c r="I1"/>
      <c r="J1"/>
      <c r="K1"/>
      <c r="L1"/>
      <c r="M1"/>
      <c r="N1"/>
      <c r="O1"/>
      <c r="P1"/>
    </row>
    <row r="2" spans="2:20" x14ac:dyDescent="0.25">
      <c r="B2" s="587" t="s">
        <v>16</v>
      </c>
      <c r="C2" s="507" t="s">
        <v>17</v>
      </c>
      <c r="D2" s="637"/>
      <c r="E2" s="637"/>
      <c r="F2" s="637"/>
      <c r="G2" s="637"/>
      <c r="H2" s="637"/>
      <c r="I2" s="637"/>
      <c r="J2" s="637"/>
      <c r="K2" s="637"/>
      <c r="L2" s="637"/>
      <c r="M2" s="637"/>
      <c r="N2" s="637"/>
      <c r="O2" s="594"/>
      <c r="P2" s="594"/>
      <c r="Q2" s="595"/>
    </row>
    <row r="3" spans="2:20" x14ac:dyDescent="0.25">
      <c r="B3" s="588"/>
      <c r="C3" s="638"/>
      <c r="D3" s="638"/>
      <c r="E3" s="638"/>
      <c r="F3" s="638"/>
      <c r="G3" s="638"/>
      <c r="H3" s="638"/>
      <c r="I3" s="638"/>
      <c r="J3" s="638"/>
      <c r="K3" s="638"/>
      <c r="L3" s="638"/>
      <c r="M3" s="638"/>
      <c r="N3" s="638"/>
      <c r="O3" s="596"/>
      <c r="P3" s="596"/>
      <c r="Q3" s="597"/>
    </row>
    <row r="4" spans="2:20" x14ac:dyDescent="0.25">
      <c r="B4" s="588"/>
      <c r="C4" s="638"/>
      <c r="D4" s="638"/>
      <c r="E4" s="638"/>
      <c r="F4" s="638"/>
      <c r="G4" s="638"/>
      <c r="H4" s="638"/>
      <c r="I4" s="638"/>
      <c r="J4" s="638"/>
      <c r="K4" s="638"/>
      <c r="L4" s="638"/>
      <c r="M4" s="638"/>
      <c r="N4" s="638"/>
      <c r="O4" s="596"/>
      <c r="P4" s="596"/>
      <c r="Q4" s="597"/>
    </row>
    <row r="5" spans="2:20" ht="15.75" thickBot="1" x14ac:dyDescent="0.3">
      <c r="B5" s="636"/>
      <c r="C5" s="600"/>
      <c r="D5" s="639"/>
      <c r="E5" s="639"/>
      <c r="F5" s="639"/>
      <c r="G5" s="639"/>
      <c r="H5" s="639"/>
      <c r="I5" s="639"/>
      <c r="J5" s="639"/>
      <c r="K5" s="639"/>
      <c r="L5" s="639"/>
      <c r="M5" s="639"/>
      <c r="N5" s="639"/>
      <c r="O5" s="598"/>
      <c r="P5" s="598"/>
      <c r="Q5" s="599"/>
    </row>
    <row r="6" spans="2:20" ht="17.25" thickBot="1" x14ac:dyDescent="0.35">
      <c r="B6" s="30" t="s">
        <v>11</v>
      </c>
      <c r="C6" s="31">
        <v>44926</v>
      </c>
      <c r="D6" s="32"/>
      <c r="E6"/>
      <c r="F6"/>
      <c r="G6"/>
      <c r="H6"/>
      <c r="I6"/>
      <c r="J6"/>
      <c r="K6"/>
      <c r="L6"/>
      <c r="M6"/>
      <c r="N6"/>
      <c r="O6"/>
      <c r="P6"/>
    </row>
    <row r="7" spans="2:20" ht="16.5" x14ac:dyDescent="0.3">
      <c r="B7" s="54"/>
      <c r="C7" s="55"/>
      <c r="D7" s="32"/>
      <c r="E7"/>
      <c r="F7"/>
      <c r="G7"/>
      <c r="H7"/>
      <c r="I7"/>
      <c r="J7"/>
      <c r="K7"/>
      <c r="L7"/>
      <c r="M7"/>
      <c r="N7"/>
      <c r="O7"/>
      <c r="P7"/>
    </row>
    <row r="8" spans="2:20" ht="17.25" thickBot="1" x14ac:dyDescent="0.35">
      <c r="B8" s="32"/>
      <c r="C8" s="32"/>
      <c r="D8" s="32"/>
      <c r="E8"/>
      <c r="F8"/>
      <c r="G8"/>
      <c r="H8"/>
      <c r="I8"/>
      <c r="J8"/>
      <c r="K8"/>
      <c r="L8"/>
      <c r="M8"/>
      <c r="N8"/>
      <c r="O8"/>
      <c r="P8"/>
    </row>
    <row r="9" spans="2:20" ht="15.75" thickBot="1" x14ac:dyDescent="0.3">
      <c r="B9" s="15">
        <v>1</v>
      </c>
      <c r="C9" s="648">
        <v>2</v>
      </c>
      <c r="D9" s="648"/>
      <c r="E9" s="648"/>
      <c r="F9" s="648"/>
      <c r="G9" s="648"/>
      <c r="H9" s="648"/>
      <c r="I9" s="648"/>
      <c r="J9" s="648">
        <v>3</v>
      </c>
      <c r="K9" s="648"/>
      <c r="L9" s="648">
        <v>4</v>
      </c>
      <c r="M9" s="648"/>
      <c r="N9" s="648">
        <v>4</v>
      </c>
      <c r="O9" s="648"/>
      <c r="P9" s="653"/>
      <c r="Q9" s="641">
        <v>5</v>
      </c>
      <c r="R9" s="642"/>
    </row>
    <row r="10" spans="2:20" ht="15.75" thickBot="1" x14ac:dyDescent="0.3">
      <c r="B10" s="649" t="s">
        <v>18</v>
      </c>
      <c r="C10" s="651" t="s">
        <v>0</v>
      </c>
      <c r="D10" s="652"/>
      <c r="E10" s="652"/>
      <c r="F10" s="652"/>
      <c r="G10" s="652"/>
      <c r="H10" s="646" t="s">
        <v>6</v>
      </c>
      <c r="I10" s="647"/>
      <c r="J10" s="646" t="s">
        <v>7</v>
      </c>
      <c r="K10" s="647"/>
      <c r="L10" s="646" t="s">
        <v>8</v>
      </c>
      <c r="M10" s="647"/>
      <c r="N10" s="640" t="s">
        <v>9</v>
      </c>
      <c r="O10" s="640" t="s">
        <v>10</v>
      </c>
      <c r="P10" s="640" t="s">
        <v>13</v>
      </c>
      <c r="Q10" s="640" t="s">
        <v>14</v>
      </c>
      <c r="R10" s="640" t="s">
        <v>26</v>
      </c>
    </row>
    <row r="11" spans="2:20" ht="15.75" thickBot="1" x14ac:dyDescent="0.3">
      <c r="B11" s="650"/>
      <c r="C11" s="276" t="s">
        <v>1</v>
      </c>
      <c r="D11" s="277" t="s">
        <v>2</v>
      </c>
      <c r="E11" s="278" t="s">
        <v>3</v>
      </c>
      <c r="F11" s="279" t="s">
        <v>4</v>
      </c>
      <c r="G11" s="280" t="s">
        <v>5</v>
      </c>
      <c r="H11" s="646"/>
      <c r="I11" s="647"/>
      <c r="J11" s="646"/>
      <c r="K11" s="647"/>
      <c r="L11" s="646"/>
      <c r="M11" s="647"/>
      <c r="N11" s="640"/>
      <c r="O11" s="640"/>
      <c r="P11" s="640"/>
      <c r="Q11" s="640"/>
      <c r="R11" s="640"/>
    </row>
    <row r="12" spans="2:20" ht="15.75" thickBot="1" x14ac:dyDescent="0.3">
      <c r="B12" s="379" t="e">
        <f>+'PRIORIZACIÓN (2)'!B11</f>
        <v>#REF!</v>
      </c>
      <c r="C12" s="2">
        <f>+'PRIORIZACIÓN (2)'!C11</f>
        <v>0</v>
      </c>
      <c r="D12" s="3">
        <f>+'PRIORIZACIÓN (2)'!D11</f>
        <v>0</v>
      </c>
      <c r="E12" s="3">
        <f>+'PRIORIZACIÓN (2)'!E11</f>
        <v>0</v>
      </c>
      <c r="F12" s="3">
        <f>+'PRIORIZACIÓN (2)'!F11</f>
        <v>0</v>
      </c>
      <c r="G12" s="282">
        <f>SUM(C12:F12)</f>
        <v>0</v>
      </c>
      <c r="H12" s="285" t="e">
        <f>+IF(($C12/$G12)&gt;=0.2,"Extremo",+IF((($C12/G12)+($D12/$G12))&gt;=0.3,"Alto",+IF((($C12/$G12)+($D12/$G12)+($E12/$G12))&gt;=0.4,"Moderado",+IF(($C12/$G12)+($D12/$G12)+($E12/$G12)+($F12/$G12)&gt;=0.5,"Bajo",""))))</f>
        <v>#DIV/0!</v>
      </c>
      <c r="I12" s="4" t="e">
        <f>(IF(H12="Extremo",50%,(IF(H12="Alto",40%,IF(H12="Moderado",15%,IF(H12="Bajo",10%,0))))))</f>
        <v>#DIV/0!</v>
      </c>
      <c r="J12" s="10" t="s">
        <v>376</v>
      </c>
      <c r="K12" s="273">
        <f>IF(J12="Si",100%,IF(J12="No",0,0))</f>
        <v>1</v>
      </c>
      <c r="L12" s="2" t="s">
        <v>12</v>
      </c>
      <c r="M12" s="4">
        <f>IF(L12="Si",20%,IF(L12="No",0,0))</f>
        <v>0</v>
      </c>
      <c r="N12" s="298">
        <f>+'PRIORIZACIÓN (2)'!Q11</f>
        <v>0</v>
      </c>
      <c r="O12" s="295">
        <f>+$C$6-N12</f>
        <v>44926</v>
      </c>
      <c r="P12" s="292">
        <f>IF(O12&gt;=1080,30%,IF(O12&gt;=720,20%,IF(O12&gt;=360,10%,IF(O12&lt;=359,0%,0))))</f>
        <v>0.3</v>
      </c>
      <c r="Q12" s="288">
        <f>IF(K12=100%,100%,(I12+M12+P12))</f>
        <v>1</v>
      </c>
      <c r="R12" s="291" t="e">
        <f>+RANK(Q12,$Q$12:$Q$29,0)</f>
        <v>#DIV/0!</v>
      </c>
      <c r="T12" s="33" t="e">
        <f>IF(N12=100%,100%,(L12+P12+S12))</f>
        <v>#VALUE!</v>
      </c>
    </row>
    <row r="13" spans="2:20" ht="15.75" thickBot="1" x14ac:dyDescent="0.3">
      <c r="B13" s="379" t="e">
        <f>+'PRIORIZACIÓN (2)'!B12</f>
        <v>#REF!</v>
      </c>
      <c r="C13" s="5">
        <f>+'PRIORIZACIÓN (2)'!C12</f>
        <v>0</v>
      </c>
      <c r="D13" s="1">
        <f>+'PRIORIZACIÓN (2)'!D12</f>
        <v>0</v>
      </c>
      <c r="E13" s="1">
        <f>+'PRIORIZACIÓN (2)'!E12</f>
        <v>0</v>
      </c>
      <c r="F13" s="1">
        <f>+'PRIORIZACIÓN (2)'!F12</f>
        <v>0</v>
      </c>
      <c r="G13" s="283">
        <f t="shared" ref="G13:G25" si="0">SUM(C13:F13)</f>
        <v>0</v>
      </c>
      <c r="H13" s="286" t="e">
        <f t="shared" ref="H13:H25" si="1">+IF(($C13/$G13)&gt;=0.2,"Extremo",+IF((($C13/G13)+($D13/$G13))&gt;=0.3,"Alto",+IF((($C13/$G13)+($D13/$G13)+($E13/$G13))&gt;=0.4,"Moderado",+IF(($C13/$G13)+($D13/$G13)+($E13/$G13)+($F13/$G13)&gt;=0.5,"Bajo",""))))</f>
        <v>#DIV/0!</v>
      </c>
      <c r="I13" s="6" t="e">
        <f t="shared" ref="I13:I25" si="2">(IF(H13="Extremo",50%,(IF(H13="Alto",40%,IF(H13="Moderado",15%,IF(H13="Bajo",10%,0))))))</f>
        <v>#DIV/0!</v>
      </c>
      <c r="J13" s="11" t="s">
        <v>12</v>
      </c>
      <c r="K13" s="274">
        <f t="shared" ref="K13:K25" si="3">IF(J13="Si",100%,IF(J13="No",0,0))</f>
        <v>0</v>
      </c>
      <c r="L13" s="5" t="s">
        <v>12</v>
      </c>
      <c r="M13" s="6">
        <f t="shared" ref="M13:M25" si="4">IF(L13="Si",20%,IF(L13="No",0,0))</f>
        <v>0</v>
      </c>
      <c r="N13" s="299">
        <f>+'PRIORIZACIÓN (2)'!Q12</f>
        <v>0</v>
      </c>
      <c r="O13" s="296">
        <f t="shared" ref="O13:O25" si="5">+$C$6-N13</f>
        <v>44926</v>
      </c>
      <c r="P13" s="293">
        <f t="shared" ref="P13:P25" si="6">IF(O13&gt;=1080,30%,IF(O13&gt;=720,20%,IF(O13&gt;=360,10%,IF(O13&lt;=359,0%,0))))</f>
        <v>0.3</v>
      </c>
      <c r="Q13" s="289" t="e">
        <f t="shared" ref="Q13:Q25" si="7">IF(K13=100%,100%,(I13+M13+P13))</f>
        <v>#DIV/0!</v>
      </c>
      <c r="R13" s="34" t="e">
        <f t="shared" ref="R13:R29" si="8">+RANK(Q13,$Q$12:$Q$29,0)</f>
        <v>#DIV/0!</v>
      </c>
    </row>
    <row r="14" spans="2:20" ht="15.75" thickBot="1" x14ac:dyDescent="0.3">
      <c r="B14" s="379" t="e">
        <f>+'PRIORIZACIÓN (2)'!B13</f>
        <v>#REF!</v>
      </c>
      <c r="C14" s="5">
        <f>+'PRIORIZACIÓN (2)'!C13</f>
        <v>0</v>
      </c>
      <c r="D14" s="1">
        <f>+'PRIORIZACIÓN (2)'!D13</f>
        <v>0</v>
      </c>
      <c r="E14" s="1">
        <f>+'PRIORIZACIÓN (2)'!E13</f>
        <v>0</v>
      </c>
      <c r="F14" s="1">
        <f>+'PRIORIZACIÓN (2)'!F13</f>
        <v>0</v>
      </c>
      <c r="G14" s="283">
        <f t="shared" si="0"/>
        <v>0</v>
      </c>
      <c r="H14" s="286" t="e">
        <f t="shared" si="1"/>
        <v>#DIV/0!</v>
      </c>
      <c r="I14" s="6" t="e">
        <f t="shared" si="2"/>
        <v>#DIV/0!</v>
      </c>
      <c r="J14" s="11" t="s">
        <v>376</v>
      </c>
      <c r="K14" s="274">
        <f t="shared" si="3"/>
        <v>1</v>
      </c>
      <c r="L14" s="5" t="s">
        <v>12</v>
      </c>
      <c r="M14" s="6">
        <f t="shared" si="4"/>
        <v>0</v>
      </c>
      <c r="N14" s="299">
        <f>+'PRIORIZACIÓN (2)'!Q13</f>
        <v>0</v>
      </c>
      <c r="O14" s="296">
        <f t="shared" si="5"/>
        <v>44926</v>
      </c>
      <c r="P14" s="293">
        <f t="shared" si="6"/>
        <v>0.3</v>
      </c>
      <c r="Q14" s="289">
        <f t="shared" si="7"/>
        <v>1</v>
      </c>
      <c r="R14" s="34" t="e">
        <f t="shared" si="8"/>
        <v>#DIV/0!</v>
      </c>
    </row>
    <row r="15" spans="2:20" ht="15.75" thickBot="1" x14ac:dyDescent="0.3">
      <c r="B15" s="379" t="e">
        <f>+'PRIORIZACIÓN (2)'!B14</f>
        <v>#REF!</v>
      </c>
      <c r="C15" s="5">
        <f>+'PRIORIZACIÓN (2)'!C14</f>
        <v>0</v>
      </c>
      <c r="D15" s="1">
        <f>+'PRIORIZACIÓN (2)'!D14</f>
        <v>0</v>
      </c>
      <c r="E15" s="1">
        <f>+'PRIORIZACIÓN (2)'!E14</f>
        <v>0</v>
      </c>
      <c r="F15" s="1">
        <f>+'PRIORIZACIÓN (2)'!F14</f>
        <v>0</v>
      </c>
      <c r="G15" s="283">
        <f t="shared" si="0"/>
        <v>0</v>
      </c>
      <c r="H15" s="286" t="e">
        <f t="shared" si="1"/>
        <v>#DIV/0!</v>
      </c>
      <c r="I15" s="6" t="e">
        <f t="shared" si="2"/>
        <v>#DIV/0!</v>
      </c>
      <c r="J15" s="11" t="s">
        <v>12</v>
      </c>
      <c r="K15" s="274">
        <f t="shared" si="3"/>
        <v>0</v>
      </c>
      <c r="L15" s="5" t="s">
        <v>12</v>
      </c>
      <c r="M15" s="6">
        <f t="shared" si="4"/>
        <v>0</v>
      </c>
      <c r="N15" s="299">
        <f>+'PRIORIZACIÓN (2)'!Q14</f>
        <v>0</v>
      </c>
      <c r="O15" s="296">
        <f t="shared" si="5"/>
        <v>44926</v>
      </c>
      <c r="P15" s="293">
        <f t="shared" si="6"/>
        <v>0.3</v>
      </c>
      <c r="Q15" s="289" t="e">
        <f t="shared" si="7"/>
        <v>#DIV/0!</v>
      </c>
      <c r="R15" s="34" t="e">
        <f t="shared" si="8"/>
        <v>#DIV/0!</v>
      </c>
    </row>
    <row r="16" spans="2:20" ht="15.75" thickBot="1" x14ac:dyDescent="0.3">
      <c r="B16" s="379" t="e">
        <f>+'PRIORIZACIÓN (2)'!B15</f>
        <v>#REF!</v>
      </c>
      <c r="C16" s="5">
        <f>+'PRIORIZACIÓN (2)'!C15</f>
        <v>0</v>
      </c>
      <c r="D16" s="1">
        <f>+'PRIORIZACIÓN (2)'!D15</f>
        <v>0</v>
      </c>
      <c r="E16" s="1">
        <f>+'PRIORIZACIÓN (2)'!E15</f>
        <v>0</v>
      </c>
      <c r="F16" s="1">
        <f>+'PRIORIZACIÓN (2)'!F15</f>
        <v>0</v>
      </c>
      <c r="G16" s="283">
        <f t="shared" si="0"/>
        <v>0</v>
      </c>
      <c r="H16" s="286" t="e">
        <f t="shared" si="1"/>
        <v>#DIV/0!</v>
      </c>
      <c r="I16" s="6" t="e">
        <f t="shared" si="2"/>
        <v>#DIV/0!</v>
      </c>
      <c r="J16" s="11" t="s">
        <v>12</v>
      </c>
      <c r="K16" s="274">
        <f t="shared" si="3"/>
        <v>0</v>
      </c>
      <c r="L16" s="5" t="s">
        <v>12</v>
      </c>
      <c r="M16" s="6">
        <f t="shared" si="4"/>
        <v>0</v>
      </c>
      <c r="N16" s="299">
        <f>+'PRIORIZACIÓN (2)'!Q15</f>
        <v>0</v>
      </c>
      <c r="O16" s="296">
        <f t="shared" si="5"/>
        <v>44926</v>
      </c>
      <c r="P16" s="293">
        <f t="shared" si="6"/>
        <v>0.3</v>
      </c>
      <c r="Q16" s="289" t="e">
        <f t="shared" si="7"/>
        <v>#DIV/0!</v>
      </c>
      <c r="R16" s="34" t="e">
        <f t="shared" si="8"/>
        <v>#DIV/0!</v>
      </c>
    </row>
    <row r="17" spans="2:18" ht="15.75" thickBot="1" x14ac:dyDescent="0.3">
      <c r="B17" s="379" t="e">
        <f>+'PRIORIZACIÓN (2)'!B16</f>
        <v>#REF!</v>
      </c>
      <c r="C17" s="5">
        <f>+'PRIORIZACIÓN (2)'!C16</f>
        <v>0</v>
      </c>
      <c r="D17" s="1">
        <f>+'PRIORIZACIÓN (2)'!D16</f>
        <v>0</v>
      </c>
      <c r="E17" s="1">
        <f>+'PRIORIZACIÓN (2)'!E16</f>
        <v>0</v>
      </c>
      <c r="F17" s="1">
        <f>+'PRIORIZACIÓN (2)'!F16</f>
        <v>0</v>
      </c>
      <c r="G17" s="283">
        <f t="shared" si="0"/>
        <v>0</v>
      </c>
      <c r="H17" s="286" t="e">
        <f t="shared" si="1"/>
        <v>#DIV/0!</v>
      </c>
      <c r="I17" s="6" t="e">
        <f t="shared" si="2"/>
        <v>#DIV/0!</v>
      </c>
      <c r="J17" s="11" t="s">
        <v>376</v>
      </c>
      <c r="K17" s="274">
        <f t="shared" si="3"/>
        <v>1</v>
      </c>
      <c r="L17" s="5" t="s">
        <v>12</v>
      </c>
      <c r="M17" s="6">
        <f t="shared" si="4"/>
        <v>0</v>
      </c>
      <c r="N17" s="299">
        <f>+'PRIORIZACIÓN (2)'!Q16</f>
        <v>0</v>
      </c>
      <c r="O17" s="296">
        <f t="shared" si="5"/>
        <v>44926</v>
      </c>
      <c r="P17" s="293">
        <f t="shared" si="6"/>
        <v>0.3</v>
      </c>
      <c r="Q17" s="289">
        <f t="shared" si="7"/>
        <v>1</v>
      </c>
      <c r="R17" s="34" t="e">
        <f t="shared" si="8"/>
        <v>#DIV/0!</v>
      </c>
    </row>
    <row r="18" spans="2:18" ht="30.75" thickBot="1" x14ac:dyDescent="0.3">
      <c r="B18" s="379" t="str">
        <f>+'PRIORIZACIÓN (2)'!B17</f>
        <v>Auditoria Misional - Predios Administrados por la ERU</v>
      </c>
      <c r="C18" s="5">
        <f>+'PRIORIZACIÓN (2)'!C17</f>
        <v>0</v>
      </c>
      <c r="D18" s="1">
        <f>+'PRIORIZACIÓN (2)'!D17</f>
        <v>0</v>
      </c>
      <c r="E18" s="1">
        <f>+'PRIORIZACIÓN (2)'!E17</f>
        <v>0</v>
      </c>
      <c r="F18" s="1">
        <f>+'PRIORIZACIÓN (2)'!F17</f>
        <v>0</v>
      </c>
      <c r="G18" s="283">
        <f t="shared" si="0"/>
        <v>0</v>
      </c>
      <c r="H18" s="286" t="e">
        <f t="shared" si="1"/>
        <v>#DIV/0!</v>
      </c>
      <c r="I18" s="6" t="e">
        <f t="shared" si="2"/>
        <v>#DIV/0!</v>
      </c>
      <c r="J18" s="11" t="s">
        <v>376</v>
      </c>
      <c r="K18" s="274">
        <f t="shared" si="3"/>
        <v>1</v>
      </c>
      <c r="L18" s="5" t="s">
        <v>12</v>
      </c>
      <c r="M18" s="6">
        <f t="shared" si="4"/>
        <v>0</v>
      </c>
      <c r="N18" s="299">
        <f>+'PRIORIZACIÓN (2)'!Q17</f>
        <v>44092</v>
      </c>
      <c r="O18" s="296">
        <f t="shared" si="5"/>
        <v>834</v>
      </c>
      <c r="P18" s="293">
        <f t="shared" si="6"/>
        <v>0.2</v>
      </c>
      <c r="Q18" s="289">
        <f t="shared" si="7"/>
        <v>1</v>
      </c>
      <c r="R18" s="34" t="e">
        <f t="shared" si="8"/>
        <v>#DIV/0!</v>
      </c>
    </row>
    <row r="19" spans="2:18" ht="30.75" thickBot="1" x14ac:dyDescent="0.3">
      <c r="B19" s="379" t="str">
        <f>+'PRIORIZACIÓN (2)'!B18</f>
        <v xml:space="preserve">Auditoria Voto Nacional - Contratos Asociados (Auditoria de Gestión Contractual)  </v>
      </c>
      <c r="C19" s="5">
        <f>+'PRIORIZACIÓN (2)'!C18</f>
        <v>0</v>
      </c>
      <c r="D19" s="1">
        <f>+'PRIORIZACIÓN (2)'!D18</f>
        <v>0</v>
      </c>
      <c r="E19" s="1">
        <f>+'PRIORIZACIÓN (2)'!E18</f>
        <v>0</v>
      </c>
      <c r="F19" s="1">
        <f>+'PRIORIZACIÓN (2)'!F18</f>
        <v>0</v>
      </c>
      <c r="G19" s="283">
        <f t="shared" si="0"/>
        <v>0</v>
      </c>
      <c r="H19" s="286" t="e">
        <f t="shared" si="1"/>
        <v>#DIV/0!</v>
      </c>
      <c r="I19" s="6" t="e">
        <f t="shared" si="2"/>
        <v>#DIV/0!</v>
      </c>
      <c r="J19" s="11" t="s">
        <v>376</v>
      </c>
      <c r="K19" s="274">
        <f t="shared" si="3"/>
        <v>1</v>
      </c>
      <c r="L19" s="5" t="s">
        <v>12</v>
      </c>
      <c r="M19" s="6">
        <f t="shared" si="4"/>
        <v>0</v>
      </c>
      <c r="N19" s="299">
        <f>+'PRIORIZACIÓN (2)'!Q18</f>
        <v>44158</v>
      </c>
      <c r="O19" s="296">
        <f t="shared" si="5"/>
        <v>768</v>
      </c>
      <c r="P19" s="293">
        <f t="shared" si="6"/>
        <v>0.2</v>
      </c>
      <c r="Q19" s="289">
        <f t="shared" si="7"/>
        <v>1</v>
      </c>
      <c r="R19" s="34" t="e">
        <f t="shared" si="8"/>
        <v>#DIV/0!</v>
      </c>
    </row>
    <row r="20" spans="2:18" ht="15.75" thickBot="1" x14ac:dyDescent="0.3">
      <c r="B20" s="379" t="str">
        <f>+'PRIORIZACIÓN (2)'!B19</f>
        <v>Auditoria Procesos Ejecución Proyectos de Obras</v>
      </c>
      <c r="C20" s="5">
        <f>+'PRIORIZACIÓN (2)'!C19</f>
        <v>0</v>
      </c>
      <c r="D20" s="1">
        <f>+'PRIORIZACIÓN (2)'!D19</f>
        <v>0</v>
      </c>
      <c r="E20" s="1">
        <f>+'PRIORIZACIÓN (2)'!E19</f>
        <v>0</v>
      </c>
      <c r="F20" s="1">
        <f>+'PRIORIZACIÓN (2)'!F19</f>
        <v>0</v>
      </c>
      <c r="G20" s="283">
        <f t="shared" si="0"/>
        <v>0</v>
      </c>
      <c r="H20" s="286" t="e">
        <f t="shared" si="1"/>
        <v>#DIV/0!</v>
      </c>
      <c r="I20" s="6" t="e">
        <f t="shared" si="2"/>
        <v>#DIV/0!</v>
      </c>
      <c r="J20" s="11" t="s">
        <v>12</v>
      </c>
      <c r="K20" s="274">
        <f t="shared" si="3"/>
        <v>0</v>
      </c>
      <c r="L20" s="5" t="s">
        <v>12</v>
      </c>
      <c r="M20" s="6">
        <f t="shared" si="4"/>
        <v>0</v>
      </c>
      <c r="N20" s="299">
        <f>+'PRIORIZACIÓN (2)'!Q19</f>
        <v>44181</v>
      </c>
      <c r="O20" s="296">
        <f t="shared" si="5"/>
        <v>745</v>
      </c>
      <c r="P20" s="293">
        <f t="shared" si="6"/>
        <v>0.2</v>
      </c>
      <c r="Q20" s="289" t="e">
        <f t="shared" si="7"/>
        <v>#DIV/0!</v>
      </c>
      <c r="R20" s="34" t="e">
        <f t="shared" si="8"/>
        <v>#DIV/0!</v>
      </c>
    </row>
    <row r="21" spans="2:18" ht="30.75" thickBot="1" x14ac:dyDescent="0.3">
      <c r="B21" s="379" t="str">
        <f>+'PRIORIZACIÓN (2)'!B20</f>
        <v>Activos de Información y Funcionamiento Software que maneja la Empresa</v>
      </c>
      <c r="C21" s="5">
        <f>+'PRIORIZACIÓN (2)'!C20</f>
        <v>0</v>
      </c>
      <c r="D21" s="1">
        <f>+'PRIORIZACIÓN (2)'!D20</f>
        <v>0</v>
      </c>
      <c r="E21" s="1">
        <f>+'PRIORIZACIÓN (2)'!E20</f>
        <v>0</v>
      </c>
      <c r="F21" s="1">
        <f>+'PRIORIZACIÓN (2)'!F20</f>
        <v>0</v>
      </c>
      <c r="G21" s="283">
        <f t="shared" si="0"/>
        <v>0</v>
      </c>
      <c r="H21" s="286" t="e">
        <f t="shared" si="1"/>
        <v>#DIV/0!</v>
      </c>
      <c r="I21" s="6" t="e">
        <f t="shared" si="2"/>
        <v>#DIV/0!</v>
      </c>
      <c r="J21" s="11" t="s">
        <v>12</v>
      </c>
      <c r="K21" s="274">
        <f t="shared" si="3"/>
        <v>0</v>
      </c>
      <c r="L21" s="5" t="s">
        <v>12</v>
      </c>
      <c r="M21" s="6">
        <f t="shared" si="4"/>
        <v>0</v>
      </c>
      <c r="N21" s="299">
        <f>+'PRIORIZACIÓN (2)'!Q20</f>
        <v>43977</v>
      </c>
      <c r="O21" s="296">
        <f t="shared" si="5"/>
        <v>949</v>
      </c>
      <c r="P21" s="293">
        <f t="shared" si="6"/>
        <v>0.2</v>
      </c>
      <c r="Q21" s="289" t="e">
        <f t="shared" si="7"/>
        <v>#DIV/0!</v>
      </c>
      <c r="R21" s="34" t="e">
        <f t="shared" si="8"/>
        <v>#DIV/0!</v>
      </c>
    </row>
    <row r="22" spans="2:18" ht="15.75" thickBot="1" x14ac:dyDescent="0.3">
      <c r="B22" s="379" t="str">
        <f>+'PRIORIZACIÓN (2)'!B21</f>
        <v>Auditoria Proceso Gestión Financiera y Contable</v>
      </c>
      <c r="C22" s="5">
        <f>+'PRIORIZACIÓN (2)'!C21</f>
        <v>0</v>
      </c>
      <c r="D22" s="1">
        <f>+'PRIORIZACIÓN (2)'!D21</f>
        <v>0</v>
      </c>
      <c r="E22" s="1">
        <f>+'PRIORIZACIÓN (2)'!E21</f>
        <v>0</v>
      </c>
      <c r="F22" s="1">
        <f>+'PRIORIZACIÓN (2)'!F21</f>
        <v>0</v>
      </c>
      <c r="G22" s="283">
        <f>SUM(C22:F22)</f>
        <v>0</v>
      </c>
      <c r="H22" s="286" t="e">
        <f>+IF(($C22/$G22)&gt;=0.2,"Extremo",+IF((($C22/G22)+($D22/$G22))&gt;=0.3,"Alto",+IF((($C22/$G22)+($D22/$G22)+($E22/$G22))&gt;=0.4,"Moderado",+IF(($C22/$G22)+($D22/$G22)+($E22/$G22)+($F22/$G22)&gt;=0.5,"Bajo",""))))</f>
        <v>#DIV/0!</v>
      </c>
      <c r="I22" s="6" t="e">
        <f>(IF(H22="Extremo",50%,(IF(H22="Alto",40%,IF(H22="Moderado",15%,IF(H22="Bajo",10%,0))))))</f>
        <v>#DIV/0!</v>
      </c>
      <c r="J22" s="11" t="s">
        <v>12</v>
      </c>
      <c r="K22" s="274">
        <f>IF(J22="Si",100%,IF(J22="No",0,0))</f>
        <v>0</v>
      </c>
      <c r="L22" s="5" t="s">
        <v>12</v>
      </c>
      <c r="M22" s="6">
        <f>IF(L22="Si",20%,IF(L22="No",0,0))</f>
        <v>0</v>
      </c>
      <c r="N22" s="299">
        <f>+'PRIORIZACIÓN (2)'!Q21</f>
        <v>44196</v>
      </c>
      <c r="O22" s="296">
        <f>+$C$6-N22</f>
        <v>730</v>
      </c>
      <c r="P22" s="293">
        <f>IF(O22&gt;=1080,30%,IF(O22&gt;=720,20%,IF(O22&gt;=360,10%,IF(O22&lt;=359,0%,0))))</f>
        <v>0.2</v>
      </c>
      <c r="Q22" s="289" t="e">
        <f t="shared" si="7"/>
        <v>#DIV/0!</v>
      </c>
      <c r="R22" s="34" t="e">
        <f t="shared" si="8"/>
        <v>#DIV/0!</v>
      </c>
    </row>
    <row r="23" spans="2:18" ht="45.75" thickBot="1" x14ac:dyDescent="0.3">
      <c r="B23" s="281" t="str">
        <f>+'PRIORIZACIÓN (2)'!B22</f>
        <v>Proyecto San Victorino  (Alto volumen de información - terminación Contrato de dos auditores - aun en proceso de contratación)</v>
      </c>
      <c r="C23" s="5">
        <f>+'PRIORIZACIÓN (2)'!C22</f>
        <v>0</v>
      </c>
      <c r="D23" s="1">
        <f>+'PRIORIZACIÓN (2)'!D22</f>
        <v>0</v>
      </c>
      <c r="E23" s="1">
        <f>+'PRIORIZACIÓN (2)'!E22</f>
        <v>0</v>
      </c>
      <c r="F23" s="1">
        <f>+'PRIORIZACIÓN (2)'!F22</f>
        <v>0</v>
      </c>
      <c r="G23" s="283">
        <f>SUM(C23:F23)</f>
        <v>0</v>
      </c>
      <c r="H23" s="286" t="e">
        <f>+IF(($C23/$G23)&gt;=0.2,"Extremo",+IF((($C23/G23)+($D23/$G23))&gt;=0.3,"Alto",+IF((($C23/$G23)+($D23/$G23)+($E23/$G23))&gt;=0.4,"Moderado",+IF(($C23/$G23)+($D23/$G23)+($E23/$G23)+($F23/$G23)&gt;=0.5,"Bajo",""))))</f>
        <v>#DIV/0!</v>
      </c>
      <c r="I23" s="6" t="e">
        <f>(IF(H23="Extremo",50%,(IF(H23="Alto",40%,IF(H23="Moderado",15%,IF(H23="Bajo",10%,0))))))</f>
        <v>#DIV/0!</v>
      </c>
      <c r="J23" s="11" t="s">
        <v>12</v>
      </c>
      <c r="K23" s="274">
        <f>IF(J23="Si",100%,IF(J23="No",0,0))</f>
        <v>0</v>
      </c>
      <c r="L23" s="5" t="s">
        <v>12</v>
      </c>
      <c r="M23" s="6">
        <f>IF(L23="Si",20%,IF(L23="No",0,0))</f>
        <v>0</v>
      </c>
      <c r="N23" s="299">
        <f>+'PRIORIZACIÓN (2)'!Q22</f>
        <v>44179</v>
      </c>
      <c r="O23" s="296">
        <f>+$C$6-N23</f>
        <v>747</v>
      </c>
      <c r="P23" s="293">
        <f>IF(O23&gt;=1080,30%,IF(O23&gt;=720,20%,IF(O23&gt;=360,10%,IF(O23&lt;=359,0%,0))))</f>
        <v>0.2</v>
      </c>
      <c r="Q23" s="289" t="e">
        <f>IF(K23=100%,100%,(I23+M23+P23))</f>
        <v>#DIV/0!</v>
      </c>
      <c r="R23" s="34" t="e">
        <f t="shared" si="8"/>
        <v>#DIV/0!</v>
      </c>
    </row>
    <row r="24" spans="2:18" ht="30.75" thickBot="1" x14ac:dyDescent="0.3">
      <c r="B24" s="281" t="str">
        <f>+'PRIORIZACIÓN (2)'!B23</f>
        <v>Auditoria a la Implementación del Modelo Integrado de Planeación y Gestión MIPG</v>
      </c>
      <c r="C24" s="5">
        <f>+'PRIORIZACIÓN (2)'!C23</f>
        <v>0</v>
      </c>
      <c r="D24" s="1">
        <f>+'PRIORIZACIÓN (2)'!D23</f>
        <v>0</v>
      </c>
      <c r="E24" s="1">
        <f>+'PRIORIZACIÓN (2)'!E23</f>
        <v>0</v>
      </c>
      <c r="F24" s="1">
        <f>+'PRIORIZACIÓN (2)'!F23</f>
        <v>0</v>
      </c>
      <c r="G24" s="283">
        <f t="shared" si="0"/>
        <v>0</v>
      </c>
      <c r="H24" s="286" t="e">
        <f t="shared" si="1"/>
        <v>#DIV/0!</v>
      </c>
      <c r="I24" s="6" t="e">
        <f t="shared" si="2"/>
        <v>#DIV/0!</v>
      </c>
      <c r="J24" s="11" t="s">
        <v>12</v>
      </c>
      <c r="K24" s="274">
        <f t="shared" si="3"/>
        <v>0</v>
      </c>
      <c r="L24" s="5" t="s">
        <v>12</v>
      </c>
      <c r="M24" s="6">
        <f t="shared" si="4"/>
        <v>0</v>
      </c>
      <c r="N24" s="299">
        <f>+'PRIORIZACIÓN (2)'!Q23</f>
        <v>0</v>
      </c>
      <c r="O24" s="296">
        <f t="shared" si="5"/>
        <v>44926</v>
      </c>
      <c r="P24" s="293">
        <f t="shared" si="6"/>
        <v>0.3</v>
      </c>
      <c r="Q24" s="289" t="e">
        <f t="shared" si="7"/>
        <v>#DIV/0!</v>
      </c>
      <c r="R24" s="34" t="e">
        <f t="shared" si="8"/>
        <v>#DIV/0!</v>
      </c>
    </row>
    <row r="25" spans="2:18" ht="30.75" thickBot="1" x14ac:dyDescent="0.3">
      <c r="B25" s="281" t="str">
        <f>+'PRIORIZACIÓN (2)'!B24</f>
        <v>Seguimiento implementación acciones de mejora a raíz de auditorias externas e internas</v>
      </c>
      <c r="C25" s="5">
        <f>+'PRIORIZACIÓN (2)'!C24</f>
        <v>0</v>
      </c>
      <c r="D25" s="1">
        <f>+'PRIORIZACIÓN (2)'!D24</f>
        <v>0</v>
      </c>
      <c r="E25" s="1">
        <f>+'PRIORIZACIÓN (2)'!E24</f>
        <v>0</v>
      </c>
      <c r="F25" s="1">
        <f>+'PRIORIZACIÓN (2)'!F24</f>
        <v>0</v>
      </c>
      <c r="G25" s="283">
        <f t="shared" si="0"/>
        <v>0</v>
      </c>
      <c r="H25" s="286" t="e">
        <f t="shared" si="1"/>
        <v>#DIV/0!</v>
      </c>
      <c r="I25" s="6" t="e">
        <f t="shared" si="2"/>
        <v>#DIV/0!</v>
      </c>
      <c r="J25" s="11" t="s">
        <v>12</v>
      </c>
      <c r="K25" s="274">
        <f t="shared" si="3"/>
        <v>0</v>
      </c>
      <c r="L25" s="5" t="s">
        <v>12</v>
      </c>
      <c r="M25" s="6">
        <f t="shared" si="4"/>
        <v>0</v>
      </c>
      <c r="N25" s="299">
        <f>+'PRIORIZACIÓN (2)'!Q24</f>
        <v>0</v>
      </c>
      <c r="O25" s="296">
        <f t="shared" si="5"/>
        <v>44926</v>
      </c>
      <c r="P25" s="293">
        <f t="shared" si="6"/>
        <v>0.3</v>
      </c>
      <c r="Q25" s="289" t="e">
        <f t="shared" si="7"/>
        <v>#DIV/0!</v>
      </c>
      <c r="R25" s="34" t="e">
        <f t="shared" si="8"/>
        <v>#DIV/0!</v>
      </c>
    </row>
    <row r="26" spans="2:18" ht="15.75" thickBot="1" x14ac:dyDescent="0.3">
      <c r="B26" s="281" t="str">
        <f>+'PRIORIZACIÓN (2)'!B25</f>
        <v>Unidad Auditable 13</v>
      </c>
      <c r="C26" s="5">
        <f>+'PRIORIZACIÓN (2)'!C25</f>
        <v>0</v>
      </c>
      <c r="D26" s="1">
        <f>+'PRIORIZACIÓN (2)'!D25</f>
        <v>0</v>
      </c>
      <c r="E26" s="1">
        <f>+'PRIORIZACIÓN (2)'!E25</f>
        <v>0</v>
      </c>
      <c r="F26" s="1">
        <f>+'PRIORIZACIÓN (2)'!F25</f>
        <v>0</v>
      </c>
      <c r="G26" s="283">
        <f t="shared" ref="G26:G35" si="9">SUM(C26:F26)</f>
        <v>0</v>
      </c>
      <c r="H26" s="286" t="e">
        <f t="shared" ref="H26:H35" si="10">+IF(($C26/$G26)&gt;=0.2,"Extremo",+IF((($C26/G26)+($D26/$G26))&gt;=0.3,"Alto",+IF((($C26/$G26)+($D26/$G26)+($E26/$G26))&gt;=0.4,"Moderado",+IF(($C26/$G26)+($D26/$G26)+($E26/$G26)+($F26/$G26)&gt;=0.5,"Bajo",""))))</f>
        <v>#DIV/0!</v>
      </c>
      <c r="I26" s="6" t="e">
        <f t="shared" ref="I26:I35" si="11">(IF(H26="Extremo",50%,(IF(H26="Alto",40%,IF(H26="Moderado",15%,IF(H26="Bajo",10%,0))))))</f>
        <v>#DIV/0!</v>
      </c>
      <c r="J26" s="11" t="s">
        <v>12</v>
      </c>
      <c r="K26" s="274">
        <f t="shared" ref="K26:K35" si="12">IF(J26="Si",100%,IF(J26="No",0,0))</f>
        <v>0</v>
      </c>
      <c r="L26" s="5" t="s">
        <v>12</v>
      </c>
      <c r="M26" s="6">
        <f t="shared" ref="M26:M35" si="13">IF(L26="Si",20%,IF(L26="No",0,0))</f>
        <v>0</v>
      </c>
      <c r="N26" s="299">
        <f>+'PRIORIZACIÓN (2)'!Q25</f>
        <v>0</v>
      </c>
      <c r="O26" s="296">
        <f t="shared" ref="O26:O35" si="14">+$C$6-N26</f>
        <v>44926</v>
      </c>
      <c r="P26" s="293">
        <f t="shared" ref="P26:P35" si="15">IF(O26&gt;=1080,30%,IF(O26&gt;=720,20%,IF(O26&gt;=360,10%,IF(O26&lt;=359,0%,0))))</f>
        <v>0.3</v>
      </c>
      <c r="Q26" s="289" t="e">
        <f t="shared" ref="Q26:Q35" si="16">IF(K26=100%,100%,(I26+M26+P26))</f>
        <v>#DIV/0!</v>
      </c>
      <c r="R26" s="34" t="e">
        <f t="shared" si="8"/>
        <v>#DIV/0!</v>
      </c>
    </row>
    <row r="27" spans="2:18" ht="15.75" thickBot="1" x14ac:dyDescent="0.3">
      <c r="B27" s="281" t="str">
        <f>+'PRIORIZACIÓN (2)'!B26</f>
        <v>Unidad Auditable 14</v>
      </c>
      <c r="C27" s="5">
        <f>+'PRIORIZACIÓN (2)'!C26</f>
        <v>0</v>
      </c>
      <c r="D27" s="1">
        <f>+'PRIORIZACIÓN (2)'!D26</f>
        <v>0</v>
      </c>
      <c r="E27" s="1">
        <f>+'PRIORIZACIÓN (2)'!E26</f>
        <v>0</v>
      </c>
      <c r="F27" s="1">
        <f>+'PRIORIZACIÓN (2)'!F26</f>
        <v>0</v>
      </c>
      <c r="G27" s="283">
        <f t="shared" si="9"/>
        <v>0</v>
      </c>
      <c r="H27" s="286" t="e">
        <f t="shared" si="10"/>
        <v>#DIV/0!</v>
      </c>
      <c r="I27" s="6" t="e">
        <f t="shared" si="11"/>
        <v>#DIV/0!</v>
      </c>
      <c r="J27" s="11" t="s">
        <v>12</v>
      </c>
      <c r="K27" s="274">
        <f t="shared" si="12"/>
        <v>0</v>
      </c>
      <c r="L27" s="5" t="s">
        <v>12</v>
      </c>
      <c r="M27" s="6">
        <f t="shared" si="13"/>
        <v>0</v>
      </c>
      <c r="N27" s="299">
        <f>+'PRIORIZACIÓN (2)'!Q26</f>
        <v>0</v>
      </c>
      <c r="O27" s="296">
        <f t="shared" si="14"/>
        <v>44926</v>
      </c>
      <c r="P27" s="293">
        <f t="shared" si="15"/>
        <v>0.3</v>
      </c>
      <c r="Q27" s="289" t="e">
        <f t="shared" si="16"/>
        <v>#DIV/0!</v>
      </c>
      <c r="R27" s="34" t="e">
        <f t="shared" si="8"/>
        <v>#DIV/0!</v>
      </c>
    </row>
    <row r="28" spans="2:18" ht="15.75" thickBot="1" x14ac:dyDescent="0.3">
      <c r="B28" s="281" t="str">
        <f>+'PRIORIZACIÓN (2)'!B27</f>
        <v>Unidad Auditable 15</v>
      </c>
      <c r="C28" s="5">
        <f>+'PRIORIZACIÓN (2)'!C27</f>
        <v>0</v>
      </c>
      <c r="D28" s="1">
        <f>+'PRIORIZACIÓN (2)'!D27</f>
        <v>0</v>
      </c>
      <c r="E28" s="1">
        <f>+'PRIORIZACIÓN (2)'!E27</f>
        <v>0</v>
      </c>
      <c r="F28" s="1">
        <f>+'PRIORIZACIÓN (2)'!F27</f>
        <v>0</v>
      </c>
      <c r="G28" s="283">
        <f t="shared" si="9"/>
        <v>0</v>
      </c>
      <c r="H28" s="286" t="e">
        <f t="shared" si="10"/>
        <v>#DIV/0!</v>
      </c>
      <c r="I28" s="6" t="e">
        <f t="shared" si="11"/>
        <v>#DIV/0!</v>
      </c>
      <c r="J28" s="11" t="s">
        <v>12</v>
      </c>
      <c r="K28" s="274">
        <f t="shared" si="12"/>
        <v>0</v>
      </c>
      <c r="L28" s="5" t="s">
        <v>12</v>
      </c>
      <c r="M28" s="6">
        <f t="shared" si="13"/>
        <v>0</v>
      </c>
      <c r="N28" s="299">
        <f>+'PRIORIZACIÓN (2)'!Q27</f>
        <v>0</v>
      </c>
      <c r="O28" s="296">
        <f t="shared" si="14"/>
        <v>44926</v>
      </c>
      <c r="P28" s="293">
        <f t="shared" si="15"/>
        <v>0.3</v>
      </c>
      <c r="Q28" s="289" t="e">
        <f t="shared" si="16"/>
        <v>#DIV/0!</v>
      </c>
      <c r="R28" s="34" t="e">
        <f t="shared" si="8"/>
        <v>#DIV/0!</v>
      </c>
    </row>
    <row r="29" spans="2:18" ht="15.75" thickBot="1" x14ac:dyDescent="0.3">
      <c r="B29" s="281" t="str">
        <f>+'PRIORIZACIÓN (2)'!B28</f>
        <v>Unidad Auditable 16</v>
      </c>
      <c r="C29" s="5">
        <f>+'PRIORIZACIÓN (2)'!C28</f>
        <v>0</v>
      </c>
      <c r="D29" s="1">
        <f>+'PRIORIZACIÓN (2)'!D28</f>
        <v>0</v>
      </c>
      <c r="E29" s="1">
        <f>+'PRIORIZACIÓN (2)'!E28</f>
        <v>0</v>
      </c>
      <c r="F29" s="1">
        <f>+'PRIORIZACIÓN (2)'!F28</f>
        <v>0</v>
      </c>
      <c r="G29" s="283">
        <f t="shared" si="9"/>
        <v>0</v>
      </c>
      <c r="H29" s="286" t="e">
        <f t="shared" si="10"/>
        <v>#DIV/0!</v>
      </c>
      <c r="I29" s="6" t="e">
        <f t="shared" si="11"/>
        <v>#DIV/0!</v>
      </c>
      <c r="J29" s="11" t="s">
        <v>12</v>
      </c>
      <c r="K29" s="274">
        <f t="shared" si="12"/>
        <v>0</v>
      </c>
      <c r="L29" s="5" t="s">
        <v>12</v>
      </c>
      <c r="M29" s="6">
        <f t="shared" si="13"/>
        <v>0</v>
      </c>
      <c r="N29" s="299">
        <f>+'PRIORIZACIÓN (2)'!Q28</f>
        <v>0</v>
      </c>
      <c r="O29" s="296">
        <f t="shared" si="14"/>
        <v>44926</v>
      </c>
      <c r="P29" s="293">
        <f t="shared" si="15"/>
        <v>0.3</v>
      </c>
      <c r="Q29" s="289" t="e">
        <f t="shared" si="16"/>
        <v>#DIV/0!</v>
      </c>
      <c r="R29" s="34" t="e">
        <f t="shared" si="8"/>
        <v>#DIV/0!</v>
      </c>
    </row>
    <row r="30" spans="2:18" ht="15.75" thickBot="1" x14ac:dyDescent="0.3">
      <c r="B30" s="281" t="str">
        <f>+'PRIORIZACIÓN (2)'!B29</f>
        <v>Unidad Auditable 17</v>
      </c>
      <c r="C30" s="5">
        <f>+'PRIORIZACIÓN (2)'!C29</f>
        <v>0</v>
      </c>
      <c r="D30" s="1">
        <f>+'PRIORIZACIÓN (2)'!D29</f>
        <v>0</v>
      </c>
      <c r="E30" s="1">
        <f>+'PRIORIZACIÓN (2)'!E29</f>
        <v>0</v>
      </c>
      <c r="F30" s="1">
        <f>+'PRIORIZACIÓN (2)'!F29</f>
        <v>0</v>
      </c>
      <c r="G30" s="283">
        <f t="shared" si="9"/>
        <v>0</v>
      </c>
      <c r="H30" s="286" t="e">
        <f t="shared" si="10"/>
        <v>#DIV/0!</v>
      </c>
      <c r="I30" s="6" t="e">
        <f t="shared" si="11"/>
        <v>#DIV/0!</v>
      </c>
      <c r="J30" s="11"/>
      <c r="K30" s="274">
        <f t="shared" si="12"/>
        <v>0</v>
      </c>
      <c r="L30" s="5"/>
      <c r="M30" s="6">
        <f t="shared" si="13"/>
        <v>0</v>
      </c>
      <c r="N30" s="299"/>
      <c r="O30" s="296">
        <f t="shared" si="14"/>
        <v>44926</v>
      </c>
      <c r="P30" s="293">
        <f t="shared" si="15"/>
        <v>0.3</v>
      </c>
      <c r="Q30" s="289" t="e">
        <f t="shared" si="16"/>
        <v>#DIV/0!</v>
      </c>
      <c r="R30" s="13"/>
    </row>
    <row r="31" spans="2:18" ht="15.75" thickBot="1" x14ac:dyDescent="0.3">
      <c r="B31" s="281" t="str">
        <f>+'PRIORIZACIÓN (2)'!B30</f>
        <v>Unidad Auditable 18</v>
      </c>
      <c r="C31" s="5">
        <f>+'PRIORIZACIÓN (2)'!C30</f>
        <v>0</v>
      </c>
      <c r="D31" s="1">
        <f>+'PRIORIZACIÓN (2)'!D30</f>
        <v>0</v>
      </c>
      <c r="E31" s="1">
        <f>+'PRIORIZACIÓN (2)'!E30</f>
        <v>0</v>
      </c>
      <c r="F31" s="1">
        <f>+'PRIORIZACIÓN (2)'!F30</f>
        <v>0</v>
      </c>
      <c r="G31" s="283">
        <f t="shared" si="9"/>
        <v>0</v>
      </c>
      <c r="H31" s="286" t="e">
        <f t="shared" si="10"/>
        <v>#DIV/0!</v>
      </c>
      <c r="I31" s="6" t="e">
        <f t="shared" si="11"/>
        <v>#DIV/0!</v>
      </c>
      <c r="J31" s="11"/>
      <c r="K31" s="274">
        <f t="shared" si="12"/>
        <v>0</v>
      </c>
      <c r="L31" s="5"/>
      <c r="M31" s="6">
        <f t="shared" si="13"/>
        <v>0</v>
      </c>
      <c r="N31" s="299"/>
      <c r="O31" s="296">
        <f t="shared" si="14"/>
        <v>44926</v>
      </c>
      <c r="P31" s="293">
        <f t="shared" si="15"/>
        <v>0.3</v>
      </c>
      <c r="Q31" s="289" t="e">
        <f t="shared" si="16"/>
        <v>#DIV/0!</v>
      </c>
      <c r="R31" s="13"/>
    </row>
    <row r="32" spans="2:18" ht="15.75" thickBot="1" x14ac:dyDescent="0.3">
      <c r="B32" s="281" t="str">
        <f>+'PRIORIZACIÓN (2)'!B31</f>
        <v>Unidad Auditable 19</v>
      </c>
      <c r="C32" s="5">
        <f>+'PRIORIZACIÓN (2)'!C31</f>
        <v>0</v>
      </c>
      <c r="D32" s="1">
        <f>+'PRIORIZACIÓN (2)'!D31</f>
        <v>0</v>
      </c>
      <c r="E32" s="1">
        <f>+'PRIORIZACIÓN (2)'!E31</f>
        <v>0</v>
      </c>
      <c r="F32" s="1">
        <f>+'PRIORIZACIÓN (2)'!F31</f>
        <v>0</v>
      </c>
      <c r="G32" s="283">
        <f t="shared" si="9"/>
        <v>0</v>
      </c>
      <c r="H32" s="286" t="e">
        <f t="shared" si="10"/>
        <v>#DIV/0!</v>
      </c>
      <c r="I32" s="6" t="e">
        <f t="shared" si="11"/>
        <v>#DIV/0!</v>
      </c>
      <c r="J32" s="11"/>
      <c r="K32" s="274">
        <f t="shared" si="12"/>
        <v>0</v>
      </c>
      <c r="L32" s="5"/>
      <c r="M32" s="6">
        <f t="shared" si="13"/>
        <v>0</v>
      </c>
      <c r="N32" s="299"/>
      <c r="O32" s="296">
        <f t="shared" si="14"/>
        <v>44926</v>
      </c>
      <c r="P32" s="293">
        <f t="shared" si="15"/>
        <v>0.3</v>
      </c>
      <c r="Q32" s="289" t="e">
        <f t="shared" si="16"/>
        <v>#DIV/0!</v>
      </c>
      <c r="R32" s="13"/>
    </row>
    <row r="33" spans="2:18" ht="15.75" thickBot="1" x14ac:dyDescent="0.3">
      <c r="B33" s="281" t="str">
        <f>+'PRIORIZACIÓN (2)'!B32</f>
        <v>Unidad Auditable 20</v>
      </c>
      <c r="C33" s="5">
        <f>+'PRIORIZACIÓN (2)'!C32</f>
        <v>0</v>
      </c>
      <c r="D33" s="1">
        <f>+'PRIORIZACIÓN (2)'!D32</f>
        <v>0</v>
      </c>
      <c r="E33" s="1">
        <f>+'PRIORIZACIÓN (2)'!E32</f>
        <v>0</v>
      </c>
      <c r="F33" s="1">
        <f>+'PRIORIZACIÓN (2)'!F32</f>
        <v>0</v>
      </c>
      <c r="G33" s="283">
        <f t="shared" si="9"/>
        <v>0</v>
      </c>
      <c r="H33" s="286" t="e">
        <f t="shared" si="10"/>
        <v>#DIV/0!</v>
      </c>
      <c r="I33" s="6" t="e">
        <f t="shared" si="11"/>
        <v>#DIV/0!</v>
      </c>
      <c r="J33" s="11"/>
      <c r="K33" s="274">
        <f t="shared" si="12"/>
        <v>0</v>
      </c>
      <c r="L33" s="5"/>
      <c r="M33" s="6">
        <f t="shared" si="13"/>
        <v>0</v>
      </c>
      <c r="N33" s="299"/>
      <c r="O33" s="296">
        <f t="shared" si="14"/>
        <v>44926</v>
      </c>
      <c r="P33" s="293">
        <f t="shared" si="15"/>
        <v>0.3</v>
      </c>
      <c r="Q33" s="289" t="e">
        <f t="shared" si="16"/>
        <v>#DIV/0!</v>
      </c>
      <c r="R33" s="13"/>
    </row>
    <row r="34" spans="2:18" ht="15.75" thickBot="1" x14ac:dyDescent="0.3">
      <c r="B34" s="281" t="str">
        <f>+'PRIORIZACIÓN (2)'!B33</f>
        <v>Unidad Auditable 21</v>
      </c>
      <c r="C34" s="5">
        <f>+'PRIORIZACIÓN (2)'!C33</f>
        <v>0</v>
      </c>
      <c r="D34" s="1">
        <f>+'PRIORIZACIÓN (2)'!D33</f>
        <v>0</v>
      </c>
      <c r="E34" s="1">
        <f>+'PRIORIZACIÓN (2)'!E33</f>
        <v>0</v>
      </c>
      <c r="F34" s="1">
        <f>+'PRIORIZACIÓN (2)'!F33</f>
        <v>0</v>
      </c>
      <c r="G34" s="283">
        <f t="shared" si="9"/>
        <v>0</v>
      </c>
      <c r="H34" s="286" t="e">
        <f t="shared" si="10"/>
        <v>#DIV/0!</v>
      </c>
      <c r="I34" s="6" t="e">
        <f t="shared" si="11"/>
        <v>#DIV/0!</v>
      </c>
      <c r="J34" s="11"/>
      <c r="K34" s="274">
        <f t="shared" si="12"/>
        <v>0</v>
      </c>
      <c r="L34" s="5"/>
      <c r="M34" s="6">
        <f t="shared" si="13"/>
        <v>0</v>
      </c>
      <c r="N34" s="299"/>
      <c r="O34" s="296">
        <f t="shared" si="14"/>
        <v>44926</v>
      </c>
      <c r="P34" s="293">
        <f t="shared" si="15"/>
        <v>0.3</v>
      </c>
      <c r="Q34" s="289" t="e">
        <f t="shared" si="16"/>
        <v>#DIV/0!</v>
      </c>
      <c r="R34" s="13"/>
    </row>
    <row r="35" spans="2:18" ht="15.75" thickBot="1" x14ac:dyDescent="0.3">
      <c r="B35" s="281" t="str">
        <f>+'PRIORIZACIÓN (2)'!B34</f>
        <v>Unidad Auditable 22</v>
      </c>
      <c r="C35" s="7">
        <f>+'PRIORIZACIÓN (2)'!C34</f>
        <v>0</v>
      </c>
      <c r="D35" s="8">
        <f>+'PRIORIZACIÓN (2)'!D34</f>
        <v>0</v>
      </c>
      <c r="E35" s="8">
        <f>+'PRIORIZACIÓN (2)'!E34</f>
        <v>0</v>
      </c>
      <c r="F35" s="8">
        <f>+'PRIORIZACIÓN (2)'!F34</f>
        <v>0</v>
      </c>
      <c r="G35" s="284">
        <f t="shared" si="9"/>
        <v>0</v>
      </c>
      <c r="H35" s="287" t="e">
        <f t="shared" si="10"/>
        <v>#DIV/0!</v>
      </c>
      <c r="I35" s="9" t="e">
        <f t="shared" si="11"/>
        <v>#DIV/0!</v>
      </c>
      <c r="J35" s="12"/>
      <c r="K35" s="275">
        <f t="shared" si="12"/>
        <v>0</v>
      </c>
      <c r="L35" s="7"/>
      <c r="M35" s="9">
        <f t="shared" si="13"/>
        <v>0</v>
      </c>
      <c r="N35" s="300"/>
      <c r="O35" s="297">
        <f t="shared" si="14"/>
        <v>44926</v>
      </c>
      <c r="P35" s="294">
        <f t="shared" si="15"/>
        <v>0.3</v>
      </c>
      <c r="Q35" s="290" t="e">
        <f t="shared" si="16"/>
        <v>#DIV/0!</v>
      </c>
      <c r="R35" s="14"/>
    </row>
    <row r="37" spans="2:18" ht="15.75" thickBot="1" x14ac:dyDescent="0.3"/>
    <row r="38" spans="2:18" x14ac:dyDescent="0.25">
      <c r="B38" s="17"/>
      <c r="C38" s="35"/>
      <c r="D38" s="18"/>
      <c r="E38" s="18"/>
      <c r="F38" s="18"/>
      <c r="G38" s="18"/>
      <c r="H38" s="18"/>
      <c r="I38" s="18"/>
      <c r="J38" s="18"/>
      <c r="K38" s="18"/>
      <c r="L38" s="18"/>
      <c r="M38" s="18"/>
      <c r="N38" s="18"/>
      <c r="O38" s="18"/>
      <c r="P38" s="19"/>
    </row>
    <row r="39" spans="2:18" x14ac:dyDescent="0.25">
      <c r="B39" s="20"/>
      <c r="C39" s="36"/>
      <c r="D39" s="21"/>
      <c r="E39" s="21"/>
      <c r="F39" s="21"/>
      <c r="G39" s="21"/>
      <c r="H39" s="21"/>
      <c r="I39" s="21"/>
      <c r="J39" s="21"/>
      <c r="K39" s="21"/>
      <c r="L39" s="21"/>
      <c r="M39" s="21"/>
      <c r="N39" s="21"/>
      <c r="O39" s="21"/>
      <c r="P39" s="22"/>
    </row>
    <row r="40" spans="2:18" x14ac:dyDescent="0.25">
      <c r="B40" s="20"/>
      <c r="C40" s="36"/>
      <c r="D40" s="21"/>
      <c r="E40" s="21"/>
      <c r="F40" s="21"/>
      <c r="G40" s="21"/>
      <c r="H40" s="21"/>
      <c r="I40" s="21"/>
      <c r="J40" s="21"/>
      <c r="K40" s="21"/>
      <c r="L40" s="21"/>
      <c r="M40" s="21"/>
      <c r="N40" s="21"/>
      <c r="O40" s="21"/>
      <c r="P40" s="22"/>
    </row>
    <row r="41" spans="2:18" x14ac:dyDescent="0.25">
      <c r="B41" s="20"/>
      <c r="C41" s="36"/>
      <c r="D41" s="21"/>
      <c r="E41" s="21"/>
      <c r="F41" s="21"/>
      <c r="G41" s="21"/>
      <c r="H41" s="21"/>
      <c r="I41" s="21"/>
      <c r="J41" s="21"/>
      <c r="K41" s="21"/>
      <c r="L41" s="21"/>
      <c r="M41" s="21"/>
      <c r="N41" s="21"/>
      <c r="O41" s="21"/>
      <c r="P41" s="22"/>
    </row>
    <row r="42" spans="2:18" x14ac:dyDescent="0.25">
      <c r="B42" s="20"/>
      <c r="C42" s="36"/>
      <c r="D42" s="21"/>
      <c r="E42" s="21"/>
      <c r="F42" s="21"/>
      <c r="G42" s="21"/>
      <c r="H42" s="21"/>
      <c r="I42" s="21"/>
      <c r="J42" s="21"/>
      <c r="K42" s="21"/>
      <c r="L42" s="21"/>
      <c r="M42" s="21"/>
      <c r="N42" s="21"/>
      <c r="O42" s="21"/>
      <c r="P42" s="22"/>
    </row>
    <row r="43" spans="2:18" x14ac:dyDescent="0.25">
      <c r="B43" s="20"/>
      <c r="C43" s="36"/>
      <c r="D43" s="21"/>
      <c r="E43" s="21"/>
      <c r="F43" s="21"/>
      <c r="G43" s="21"/>
      <c r="H43" s="21"/>
      <c r="I43" s="21"/>
      <c r="J43" s="21"/>
      <c r="K43" s="21"/>
      <c r="L43" s="21"/>
      <c r="M43" s="21"/>
      <c r="N43" s="21"/>
      <c r="O43" s="21"/>
      <c r="P43" s="22"/>
    </row>
    <row r="44" spans="2:18" x14ac:dyDescent="0.25">
      <c r="B44" s="20"/>
      <c r="C44" s="36"/>
      <c r="D44" s="21"/>
      <c r="E44" s="21"/>
      <c r="F44" s="21"/>
      <c r="G44" s="21"/>
      <c r="H44" s="21"/>
      <c r="I44" s="21"/>
      <c r="J44" s="21"/>
      <c r="K44" s="21"/>
      <c r="L44" s="21"/>
      <c r="M44" s="21"/>
      <c r="N44" s="21"/>
      <c r="O44" s="21"/>
      <c r="P44" s="22"/>
    </row>
    <row r="45" spans="2:18" x14ac:dyDescent="0.25">
      <c r="B45" s="643" t="s">
        <v>30</v>
      </c>
      <c r="C45" s="644"/>
      <c r="D45" s="644"/>
      <c r="E45" s="644"/>
      <c r="F45" s="644"/>
      <c r="G45" s="644"/>
      <c r="H45" s="644"/>
      <c r="I45" s="644"/>
      <c r="J45" s="644"/>
      <c r="K45" s="644"/>
      <c r="L45" s="644"/>
      <c r="M45" s="644"/>
      <c r="N45" s="644"/>
      <c r="O45" s="644"/>
      <c r="P45" s="645"/>
    </row>
    <row r="46" spans="2:18" x14ac:dyDescent="0.25">
      <c r="B46" s="20"/>
      <c r="C46" s="36"/>
      <c r="D46" s="21"/>
      <c r="E46" s="21"/>
      <c r="F46" s="21"/>
      <c r="G46" s="21"/>
      <c r="H46" s="21"/>
      <c r="I46" s="21"/>
      <c r="J46" s="21"/>
      <c r="K46" s="21"/>
      <c r="L46" s="21"/>
      <c r="M46" s="21"/>
      <c r="N46" s="21"/>
      <c r="O46" s="21"/>
      <c r="P46" s="22"/>
    </row>
    <row r="47" spans="2:18" x14ac:dyDescent="0.25">
      <c r="B47" s="20"/>
      <c r="C47" s="36"/>
      <c r="D47" s="21"/>
      <c r="E47" s="21"/>
      <c r="F47" s="21"/>
      <c r="G47" s="21"/>
      <c r="H47" s="21"/>
      <c r="I47" s="21"/>
      <c r="J47" s="21"/>
      <c r="K47" s="21"/>
      <c r="L47" s="21"/>
      <c r="M47" s="21"/>
      <c r="N47" s="21"/>
      <c r="O47" s="21"/>
      <c r="P47" s="22"/>
    </row>
    <row r="48" spans="2:18" x14ac:dyDescent="0.25">
      <c r="B48" s="20"/>
      <c r="C48" s="36"/>
      <c r="D48" s="21"/>
      <c r="E48" s="21"/>
      <c r="F48" s="21"/>
      <c r="G48" s="21"/>
      <c r="H48" s="21"/>
      <c r="I48" s="21"/>
      <c r="J48" s="21"/>
      <c r="K48" s="21"/>
      <c r="L48" s="21"/>
      <c r="M48" s="21"/>
      <c r="N48" s="21"/>
      <c r="O48" s="21"/>
      <c r="P48" s="22"/>
    </row>
    <row r="49" spans="2:16" x14ac:dyDescent="0.25">
      <c r="B49" s="20"/>
      <c r="C49" s="36"/>
      <c r="D49" s="21"/>
      <c r="E49" s="21"/>
      <c r="F49" s="21"/>
      <c r="G49" s="21"/>
      <c r="H49" s="21"/>
      <c r="I49" s="21"/>
      <c r="J49" s="21"/>
      <c r="K49" s="21"/>
      <c r="L49" s="21"/>
      <c r="M49" s="21"/>
      <c r="N49" s="21"/>
      <c r="O49" s="21"/>
      <c r="P49" s="22"/>
    </row>
    <row r="50" spans="2:16" x14ac:dyDescent="0.25">
      <c r="B50" s="20"/>
      <c r="C50" s="36"/>
      <c r="D50" s="21"/>
      <c r="E50" s="21"/>
      <c r="F50" s="21"/>
      <c r="G50" s="21"/>
      <c r="H50" s="21"/>
      <c r="I50" s="21"/>
      <c r="J50" s="21"/>
      <c r="K50" s="21"/>
      <c r="L50" s="21"/>
      <c r="M50" s="21"/>
      <c r="N50" s="21"/>
      <c r="O50" s="21"/>
      <c r="P50" s="22"/>
    </row>
    <row r="51" spans="2:16" x14ac:dyDescent="0.25">
      <c r="B51" s="20"/>
      <c r="C51" s="36"/>
      <c r="D51" s="21"/>
      <c r="E51" s="21"/>
      <c r="F51" s="21"/>
      <c r="G51" s="21"/>
      <c r="H51" s="21"/>
      <c r="I51" s="21"/>
      <c r="J51" s="21"/>
      <c r="K51" s="21"/>
      <c r="L51" s="21"/>
      <c r="M51" s="21"/>
      <c r="N51" s="21"/>
      <c r="O51" s="21"/>
      <c r="P51" s="22"/>
    </row>
    <row r="52" spans="2:16" x14ac:dyDescent="0.25">
      <c r="B52" s="20"/>
      <c r="C52" s="36"/>
      <c r="D52" s="21"/>
      <c r="E52" s="21"/>
      <c r="F52" s="21"/>
      <c r="G52" s="21"/>
      <c r="H52" s="21"/>
      <c r="I52" s="21"/>
      <c r="J52" s="21"/>
      <c r="K52" s="21"/>
      <c r="L52" s="21"/>
      <c r="M52" s="21"/>
      <c r="N52" s="21"/>
      <c r="O52" s="21"/>
      <c r="P52" s="22"/>
    </row>
    <row r="53" spans="2:16" x14ac:dyDescent="0.25">
      <c r="B53" s="20"/>
      <c r="C53" s="36"/>
      <c r="D53" s="21"/>
      <c r="E53" s="21"/>
      <c r="F53" s="21"/>
      <c r="G53" s="21"/>
      <c r="H53" s="21"/>
      <c r="I53" s="21"/>
      <c r="J53" s="21"/>
      <c r="K53" s="21"/>
      <c r="L53" s="21"/>
      <c r="M53" s="21"/>
      <c r="N53" s="21"/>
      <c r="O53" s="21"/>
      <c r="P53" s="22"/>
    </row>
    <row r="54" spans="2:16" x14ac:dyDescent="0.25">
      <c r="B54" s="20"/>
      <c r="C54" s="36"/>
      <c r="D54" s="21"/>
      <c r="E54" s="21"/>
      <c r="F54" s="21"/>
      <c r="G54" s="21"/>
      <c r="H54" s="21"/>
      <c r="I54" s="21"/>
      <c r="J54" s="21"/>
      <c r="K54" s="21"/>
      <c r="L54" s="21"/>
      <c r="M54" s="21"/>
      <c r="N54" s="21"/>
      <c r="O54" s="21"/>
      <c r="P54" s="22"/>
    </row>
    <row r="55" spans="2:16" x14ac:dyDescent="0.25">
      <c r="B55" s="20"/>
      <c r="C55" s="36"/>
      <c r="D55" s="21"/>
      <c r="E55" s="21"/>
      <c r="F55" s="21"/>
      <c r="G55" s="21"/>
      <c r="H55" s="21"/>
      <c r="I55" s="21"/>
      <c r="J55" s="21"/>
      <c r="K55" s="21"/>
      <c r="L55" s="21"/>
      <c r="M55" s="21"/>
      <c r="N55" s="21"/>
      <c r="O55" s="21"/>
      <c r="P55" s="22"/>
    </row>
    <row r="56" spans="2:16" ht="15.75" thickBot="1" x14ac:dyDescent="0.3">
      <c r="B56" s="23"/>
      <c r="C56" s="24"/>
      <c r="D56" s="24"/>
      <c r="E56" s="24"/>
      <c r="F56" s="24"/>
      <c r="G56" s="24"/>
      <c r="H56" s="24"/>
      <c r="I56" s="24"/>
      <c r="J56" s="24"/>
      <c r="K56" s="24"/>
      <c r="L56" s="24"/>
      <c r="M56" s="24"/>
      <c r="N56" s="24"/>
      <c r="O56" s="24"/>
      <c r="P56" s="25"/>
    </row>
  </sheetData>
  <mergeCells count="23">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 ref="B2:B5"/>
    <mergeCell ref="C2:N5"/>
    <mergeCell ref="Q2:Q5"/>
    <mergeCell ref="O2:P2"/>
    <mergeCell ref="O3:P3"/>
    <mergeCell ref="O4:P4"/>
    <mergeCell ref="O5:P5"/>
  </mergeCells>
  <conditionalFormatting sqref="H12">
    <cfRule type="containsText" dxfId="23" priority="42" operator="containsText" text="Moderado">
      <formula>NOT(ISERROR(SEARCH("Moderado",H12)))</formula>
    </cfRule>
    <cfRule type="containsText" dxfId="22" priority="43" operator="containsText" text="Alto">
      <formula>NOT(ISERROR(SEARCH("Alto",H12)))</formula>
    </cfRule>
    <cfRule type="containsText" dxfId="21" priority="44" operator="containsText" text="Muy Alto">
      <formula>NOT(ISERROR(SEARCH("Muy Alto",H12)))</formula>
    </cfRule>
  </conditionalFormatting>
  <conditionalFormatting sqref="H12">
    <cfRule type="containsText" dxfId="20" priority="40" operator="containsText" text="Muy Bajo">
      <formula>NOT(ISERROR(SEARCH("Muy Bajo",H12)))</formula>
    </cfRule>
    <cfRule type="containsText" dxfId="19" priority="41" operator="containsText" text="Bajo">
      <formula>NOT(ISERROR(SEARCH("Bajo",H12)))</formula>
    </cfRule>
  </conditionalFormatting>
  <conditionalFormatting sqref="H12">
    <cfRule type="containsText" dxfId="18" priority="39" operator="containsText" text="Extremo">
      <formula>NOT(ISERROR(SEARCH("Extremo",H12)))</formula>
    </cfRule>
  </conditionalFormatting>
  <conditionalFormatting sqref="H13:H21 H24:H35">
    <cfRule type="containsText" dxfId="17" priority="36" operator="containsText" text="Moderado">
      <formula>NOT(ISERROR(SEARCH("Moderado",H13)))</formula>
    </cfRule>
    <cfRule type="containsText" dxfId="16" priority="37" operator="containsText" text="Alto">
      <formula>NOT(ISERROR(SEARCH("Alto",H13)))</formula>
    </cfRule>
    <cfRule type="containsText" dxfId="15" priority="38" operator="containsText" text="Muy Alto">
      <formula>NOT(ISERROR(SEARCH("Muy Alto",H13)))</formula>
    </cfRule>
  </conditionalFormatting>
  <conditionalFormatting sqref="H13:H21 H24:H35">
    <cfRule type="containsText" dxfId="14" priority="34" operator="containsText" text="Muy Bajo">
      <formula>NOT(ISERROR(SEARCH("Muy Bajo",H13)))</formula>
    </cfRule>
    <cfRule type="containsText" dxfId="13" priority="35" operator="containsText" text="Bajo">
      <formula>NOT(ISERROR(SEARCH("Bajo",H13)))</formula>
    </cfRule>
  </conditionalFormatting>
  <conditionalFormatting sqref="H13:H21 H24:H35">
    <cfRule type="containsText" dxfId="12" priority="33" operator="containsText" text="Extremo">
      <formula>NOT(ISERROR(SEARCH("Extremo",H13)))</formula>
    </cfRule>
  </conditionalFormatting>
  <conditionalFormatting sqref="Q12:Q21 Q24:Q35">
    <cfRule type="colorScale" priority="31">
      <colorScale>
        <cfvo type="min"/>
        <cfvo type="percentile" val="50"/>
        <cfvo type="max"/>
        <color rgb="FF63BE7B"/>
        <color rgb="FFFFEB84"/>
        <color rgb="FFF8696B"/>
      </colorScale>
    </cfRule>
  </conditionalFormatting>
  <conditionalFormatting sqref="T12">
    <cfRule type="colorScale" priority="30">
      <colorScale>
        <cfvo type="min"/>
        <cfvo type="percentile" val="50"/>
        <cfvo type="max"/>
        <color rgb="FF63BE7B"/>
        <color rgb="FFFFEB84"/>
        <color rgb="FFF8696B"/>
      </colorScale>
    </cfRule>
  </conditionalFormatting>
  <conditionalFormatting sqref="H22">
    <cfRule type="containsText" dxfId="11" priority="13" operator="containsText" text="Moderado">
      <formula>NOT(ISERROR(SEARCH("Moderado",H22)))</formula>
    </cfRule>
    <cfRule type="containsText" dxfId="10" priority="14" operator="containsText" text="Alto">
      <formula>NOT(ISERROR(SEARCH("Alto",H22)))</formula>
    </cfRule>
    <cfRule type="containsText" dxfId="9" priority="15" operator="containsText" text="Muy Alto">
      <formula>NOT(ISERROR(SEARCH("Muy Alto",H22)))</formula>
    </cfRule>
  </conditionalFormatting>
  <conditionalFormatting sqref="H22">
    <cfRule type="containsText" dxfId="8" priority="11" operator="containsText" text="Muy Bajo">
      <formula>NOT(ISERROR(SEARCH("Muy Bajo",H22)))</formula>
    </cfRule>
    <cfRule type="containsText" dxfId="7" priority="12" operator="containsText" text="Bajo">
      <formula>NOT(ISERROR(SEARCH("Bajo",H22)))</formula>
    </cfRule>
  </conditionalFormatting>
  <conditionalFormatting sqref="H22">
    <cfRule type="containsText" dxfId="6" priority="10" operator="containsText" text="Extremo">
      <formula>NOT(ISERROR(SEARCH("Extremo",H22)))</formula>
    </cfRule>
  </conditionalFormatting>
  <conditionalFormatting sqref="H23">
    <cfRule type="containsText" dxfId="5" priority="6" operator="containsText" text="Moderado">
      <formula>NOT(ISERROR(SEARCH("Moderado",H23)))</formula>
    </cfRule>
    <cfRule type="containsText" dxfId="4" priority="7" operator="containsText" text="Alto">
      <formula>NOT(ISERROR(SEARCH("Alto",H23)))</formula>
    </cfRule>
    <cfRule type="containsText" dxfId="3" priority="8" operator="containsText" text="Muy Alto">
      <formula>NOT(ISERROR(SEARCH("Muy Alto",H23)))</formula>
    </cfRule>
  </conditionalFormatting>
  <conditionalFormatting sqref="H23">
    <cfRule type="containsText" dxfId="2" priority="4" operator="containsText" text="Muy Bajo">
      <formula>NOT(ISERROR(SEARCH("Muy Bajo",H23)))</formula>
    </cfRule>
    <cfRule type="containsText" dxfId="1" priority="5" operator="containsText" text="Bajo">
      <formula>NOT(ISERROR(SEARCH("Bajo",H23)))</formula>
    </cfRule>
  </conditionalFormatting>
  <conditionalFormatting sqref="H23">
    <cfRule type="containsText" dxfId="0" priority="3" operator="containsText" text="Extremo">
      <formula>NOT(ISERROR(SEARCH("Extremo",H23)))</formula>
    </cfRule>
  </conditionalFormatting>
  <conditionalFormatting sqref="Q23">
    <cfRule type="colorScale" priority="2">
      <colorScale>
        <cfvo type="min"/>
        <cfvo type="percentile" val="50"/>
        <cfvo type="max"/>
        <color rgb="FF63BE7B"/>
        <color rgb="FFFFEB84"/>
        <color rgb="FFF8696B"/>
      </colorScale>
    </cfRule>
  </conditionalFormatting>
  <conditionalFormatting sqref="Q2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formula1>"Si,No"</formula1>
    </dataValidation>
  </dataValidations>
  <pageMargins left="0.7" right="0.7" top="0.75" bottom="0.75" header="0.3" footer="0.3"/>
  <pageSetup orientation="portrait" horizontalDpi="4294967293"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93"/>
  <sheetViews>
    <sheetView tabSelected="1" topLeftCell="D28" zoomScale="40" zoomScaleNormal="40" zoomScaleSheetLayoutView="40" workbookViewId="0">
      <selection activeCell="Y25" sqref="Y25"/>
    </sheetView>
  </sheetViews>
  <sheetFormatPr baseColWidth="10" defaultColWidth="11.42578125" defaultRowHeight="28.5" x14ac:dyDescent="0.45"/>
  <cols>
    <col min="1" max="1" width="17.140625" style="39" customWidth="1"/>
    <col min="2" max="2" width="117" style="42" bestFit="1" customWidth="1"/>
    <col min="3" max="3" width="99.85546875" style="43" customWidth="1"/>
    <col min="4" max="4" width="147.5703125" style="44" customWidth="1"/>
    <col min="5" max="5" width="65.140625" style="44" customWidth="1"/>
    <col min="6" max="8" width="13.140625" style="43" customWidth="1"/>
    <col min="9" max="10" width="12.28515625" style="43" customWidth="1"/>
    <col min="11" max="12" width="11.85546875" style="43" customWidth="1"/>
    <col min="13" max="22" width="11.85546875" style="42" customWidth="1"/>
    <col min="23" max="24" width="255.7109375" style="42" hidden="1" customWidth="1"/>
    <col min="25" max="25" width="8" style="42" bestFit="1" customWidth="1"/>
    <col min="26" max="87" width="11.42578125" style="42"/>
    <col min="88" max="88" width="10.85546875" style="42" customWidth="1"/>
    <col min="89" max="91" width="11.42578125" style="42"/>
    <col min="92" max="16384" width="11.42578125" style="43"/>
  </cols>
  <sheetData>
    <row r="1" spans="1:106" s="37" customFormat="1" ht="47.25" customHeight="1" x14ac:dyDescent="0.25">
      <c r="A1" s="654" t="s">
        <v>427</v>
      </c>
      <c r="B1" s="655"/>
      <c r="C1" s="658" t="s">
        <v>572</v>
      </c>
      <c r="D1" s="659"/>
      <c r="E1" s="659"/>
      <c r="F1" s="659"/>
      <c r="G1" s="659"/>
      <c r="H1" s="659"/>
      <c r="I1" s="659"/>
      <c r="J1" s="659"/>
      <c r="K1" s="659"/>
      <c r="L1" s="659"/>
      <c r="M1" s="662">
        <v>263</v>
      </c>
      <c r="N1" s="662"/>
      <c r="O1" s="662"/>
      <c r="P1" s="662"/>
      <c r="Q1" s="662"/>
      <c r="R1" s="662"/>
      <c r="S1" s="662"/>
      <c r="T1" s="662"/>
      <c r="U1" s="662"/>
      <c r="V1" s="663"/>
    </row>
    <row r="2" spans="1:106" s="37" customFormat="1" ht="88.5" customHeight="1" x14ac:dyDescent="0.25">
      <c r="A2" s="654"/>
      <c r="B2" s="655"/>
      <c r="C2" s="660"/>
      <c r="D2" s="661"/>
      <c r="E2" s="661"/>
      <c r="F2" s="661"/>
      <c r="G2" s="661"/>
      <c r="H2" s="661"/>
      <c r="I2" s="661"/>
      <c r="J2" s="661"/>
      <c r="K2" s="661"/>
      <c r="L2" s="661"/>
      <c r="M2" s="664"/>
      <c r="N2" s="664"/>
      <c r="O2" s="664"/>
      <c r="P2" s="664"/>
      <c r="Q2" s="664"/>
      <c r="R2" s="664"/>
      <c r="S2" s="664"/>
      <c r="T2" s="664"/>
      <c r="U2" s="664"/>
      <c r="V2" s="665"/>
    </row>
    <row r="3" spans="1:106" s="37" customFormat="1" x14ac:dyDescent="0.25">
      <c r="A3" s="654"/>
      <c r="B3" s="655"/>
      <c r="C3" s="660"/>
      <c r="D3" s="661"/>
      <c r="E3" s="661"/>
      <c r="F3" s="661"/>
      <c r="G3" s="661"/>
      <c r="H3" s="661"/>
      <c r="I3" s="661"/>
      <c r="J3" s="661"/>
      <c r="K3" s="661"/>
      <c r="L3" s="661"/>
      <c r="M3" s="664"/>
      <c r="N3" s="664"/>
      <c r="O3" s="664"/>
      <c r="P3" s="664"/>
      <c r="Q3" s="664"/>
      <c r="R3" s="664"/>
      <c r="S3" s="664"/>
      <c r="T3" s="664"/>
      <c r="U3" s="664"/>
      <c r="V3" s="665"/>
    </row>
    <row r="4" spans="1:106" s="37" customFormat="1" ht="38.25" customHeight="1" x14ac:dyDescent="0.25">
      <c r="A4" s="654"/>
      <c r="B4" s="655"/>
      <c r="C4" s="666" t="s">
        <v>378</v>
      </c>
      <c r="D4" s="666"/>
      <c r="E4" s="666"/>
      <c r="F4" s="666"/>
      <c r="G4" s="666"/>
      <c r="H4" s="666"/>
      <c r="I4" s="666"/>
      <c r="J4" s="666"/>
      <c r="K4" s="666"/>
      <c r="L4" s="666"/>
      <c r="M4" s="666"/>
      <c r="N4" s="666"/>
      <c r="O4" s="666"/>
      <c r="P4" s="666"/>
      <c r="Q4" s="666"/>
      <c r="R4" s="666"/>
      <c r="S4" s="666"/>
      <c r="T4" s="666"/>
      <c r="U4" s="666"/>
      <c r="V4" s="667"/>
    </row>
    <row r="5" spans="1:106" s="37" customFormat="1" ht="79.5" customHeight="1" x14ac:dyDescent="0.25">
      <c r="A5" s="654"/>
      <c r="B5" s="655"/>
      <c r="C5" s="668" t="s">
        <v>379</v>
      </c>
      <c r="D5" s="668"/>
      <c r="E5" s="668"/>
      <c r="F5" s="668"/>
      <c r="G5" s="668"/>
      <c r="H5" s="668"/>
      <c r="I5" s="668"/>
      <c r="J5" s="668"/>
      <c r="K5" s="668"/>
      <c r="L5" s="668"/>
      <c r="M5" s="668"/>
      <c r="N5" s="668"/>
      <c r="O5" s="668"/>
      <c r="P5" s="668"/>
      <c r="Q5" s="668"/>
      <c r="R5" s="668"/>
      <c r="S5" s="668"/>
      <c r="T5" s="668"/>
      <c r="U5" s="668"/>
      <c r="V5" s="669"/>
    </row>
    <row r="6" spans="1:106" s="37" customFormat="1" ht="64.5" customHeight="1" x14ac:dyDescent="0.25">
      <c r="A6" s="656"/>
      <c r="B6" s="657"/>
      <c r="C6" s="668" t="s">
        <v>571</v>
      </c>
      <c r="D6" s="668"/>
      <c r="E6" s="668"/>
      <c r="F6" s="668"/>
      <c r="G6" s="668"/>
      <c r="H6" s="668"/>
      <c r="I6" s="668"/>
      <c r="J6" s="668"/>
      <c r="K6" s="668"/>
      <c r="L6" s="668"/>
      <c r="M6" s="668"/>
      <c r="N6" s="668"/>
      <c r="O6" s="668"/>
      <c r="P6" s="668"/>
      <c r="Q6" s="668"/>
      <c r="R6" s="668"/>
      <c r="S6" s="668"/>
      <c r="T6" s="668"/>
      <c r="U6" s="668"/>
      <c r="V6" s="669"/>
    </row>
    <row r="7" spans="1:106" s="37" customFormat="1" x14ac:dyDescent="0.25">
      <c r="A7" s="670" t="s">
        <v>219</v>
      </c>
      <c r="B7" s="670"/>
      <c r="C7" s="671" t="s">
        <v>570</v>
      </c>
      <c r="D7" s="672"/>
      <c r="E7" s="672"/>
      <c r="F7" s="672"/>
      <c r="G7" s="672"/>
      <c r="H7" s="672"/>
      <c r="I7" s="672"/>
      <c r="J7" s="672"/>
      <c r="K7" s="672"/>
      <c r="L7" s="672"/>
      <c r="M7" s="672"/>
      <c r="N7" s="672"/>
      <c r="O7" s="672"/>
      <c r="P7" s="672"/>
      <c r="Q7" s="672"/>
      <c r="R7" s="672"/>
      <c r="S7" s="672"/>
      <c r="T7" s="672"/>
      <c r="U7" s="672"/>
      <c r="V7" s="673"/>
    </row>
    <row r="8" spans="1:106" s="37" customFormat="1" ht="70.5" customHeight="1" thickBot="1" x14ac:dyDescent="0.3">
      <c r="A8" s="674" t="s">
        <v>220</v>
      </c>
      <c r="B8" s="675"/>
      <c r="C8" s="676" t="s">
        <v>691</v>
      </c>
      <c r="D8" s="677"/>
      <c r="E8" s="677"/>
      <c r="F8" s="677"/>
      <c r="G8" s="677"/>
      <c r="H8" s="677"/>
      <c r="I8" s="677"/>
      <c r="J8" s="677"/>
      <c r="K8" s="677"/>
      <c r="L8" s="677"/>
      <c r="M8" s="677"/>
      <c r="N8" s="677"/>
      <c r="O8" s="677"/>
      <c r="P8" s="677"/>
      <c r="Q8" s="677"/>
      <c r="R8" s="677"/>
      <c r="S8" s="677"/>
      <c r="T8" s="677"/>
      <c r="U8" s="677"/>
      <c r="V8" s="678"/>
    </row>
    <row r="9" spans="1:106" s="385" customFormat="1" ht="15" customHeight="1" x14ac:dyDescent="0.25">
      <c r="A9" s="383"/>
    </row>
    <row r="10" spans="1:106" s="385" customFormat="1" ht="15" customHeight="1" x14ac:dyDescent="0.25">
      <c r="A10" s="383"/>
    </row>
    <row r="11" spans="1:106" s="385" customFormat="1" ht="15" customHeight="1" x14ac:dyDescent="0.25">
      <c r="A11" s="383"/>
    </row>
    <row r="12" spans="1:106" s="385" customFormat="1" ht="15.75" customHeight="1" thickBot="1" x14ac:dyDescent="0.3">
      <c r="A12" s="383"/>
    </row>
    <row r="13" spans="1:106" s="39" customFormat="1" ht="28.5" customHeight="1" x14ac:dyDescent="0.25">
      <c r="A13" s="679" t="s">
        <v>563</v>
      </c>
      <c r="B13" s="682" t="s">
        <v>222</v>
      </c>
      <c r="C13" s="685" t="s">
        <v>213</v>
      </c>
      <c r="D13" s="685" t="s">
        <v>31</v>
      </c>
      <c r="E13" s="688" t="s">
        <v>221</v>
      </c>
      <c r="F13" s="691" t="s">
        <v>32</v>
      </c>
      <c r="G13" s="692"/>
      <c r="H13" s="692"/>
      <c r="I13" s="692"/>
      <c r="J13" s="693"/>
      <c r="K13" s="696" t="s">
        <v>637</v>
      </c>
      <c r="L13" s="697"/>
      <c r="M13" s="697"/>
      <c r="N13" s="697"/>
      <c r="O13" s="697"/>
      <c r="P13" s="697"/>
      <c r="Q13" s="697"/>
      <c r="R13" s="697"/>
      <c r="S13" s="697"/>
      <c r="T13" s="697"/>
      <c r="U13" s="697"/>
      <c r="V13" s="698"/>
      <c r="W13" s="699" t="s">
        <v>435</v>
      </c>
      <c r="X13" s="702" t="s">
        <v>436</v>
      </c>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row>
    <row r="14" spans="1:106" s="39" customFormat="1" x14ac:dyDescent="0.25">
      <c r="A14" s="680"/>
      <c r="B14" s="683"/>
      <c r="C14" s="686"/>
      <c r="D14" s="686"/>
      <c r="E14" s="689"/>
      <c r="F14" s="710" t="s">
        <v>214</v>
      </c>
      <c r="G14" s="713" t="s">
        <v>464</v>
      </c>
      <c r="H14" s="713" t="s">
        <v>216</v>
      </c>
      <c r="I14" s="713" t="s">
        <v>217</v>
      </c>
      <c r="J14" s="716" t="s">
        <v>218</v>
      </c>
      <c r="K14" s="704" t="s">
        <v>215</v>
      </c>
      <c r="L14" s="705"/>
      <c r="M14" s="705"/>
      <c r="N14" s="705"/>
      <c r="O14" s="705"/>
      <c r="P14" s="705"/>
      <c r="Q14" s="705"/>
      <c r="R14" s="705"/>
      <c r="S14" s="705"/>
      <c r="T14" s="705"/>
      <c r="U14" s="705"/>
      <c r="V14" s="706"/>
      <c r="W14" s="700"/>
      <c r="X14" s="703"/>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row>
    <row r="15" spans="1:106" s="39" customFormat="1" x14ac:dyDescent="0.25">
      <c r="A15" s="680"/>
      <c r="B15" s="683"/>
      <c r="C15" s="686"/>
      <c r="D15" s="686"/>
      <c r="E15" s="689"/>
      <c r="F15" s="711"/>
      <c r="G15" s="714"/>
      <c r="H15" s="714"/>
      <c r="I15" s="714"/>
      <c r="J15" s="717"/>
      <c r="K15" s="704"/>
      <c r="L15" s="705"/>
      <c r="M15" s="705"/>
      <c r="N15" s="705"/>
      <c r="O15" s="705"/>
      <c r="P15" s="705"/>
      <c r="Q15" s="705"/>
      <c r="R15" s="705"/>
      <c r="S15" s="705"/>
      <c r="T15" s="705"/>
      <c r="U15" s="705"/>
      <c r="V15" s="706"/>
      <c r="W15" s="700"/>
      <c r="X15" s="703"/>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row>
    <row r="16" spans="1:106" s="39" customFormat="1" x14ac:dyDescent="0.25">
      <c r="A16" s="681"/>
      <c r="B16" s="684"/>
      <c r="C16" s="687"/>
      <c r="D16" s="687"/>
      <c r="E16" s="690"/>
      <c r="F16" s="711"/>
      <c r="G16" s="714"/>
      <c r="H16" s="714"/>
      <c r="I16" s="714"/>
      <c r="J16" s="717"/>
      <c r="K16" s="707" t="s">
        <v>177</v>
      </c>
      <c r="L16" s="694" t="s">
        <v>178</v>
      </c>
      <c r="M16" s="694" t="s">
        <v>179</v>
      </c>
      <c r="N16" s="694" t="s">
        <v>180</v>
      </c>
      <c r="O16" s="694" t="s">
        <v>181</v>
      </c>
      <c r="P16" s="694" t="s">
        <v>182</v>
      </c>
      <c r="Q16" s="694" t="s">
        <v>183</v>
      </c>
      <c r="R16" s="694" t="s">
        <v>184</v>
      </c>
      <c r="S16" s="694" t="s">
        <v>185</v>
      </c>
      <c r="T16" s="694" t="s">
        <v>186</v>
      </c>
      <c r="U16" s="694" t="s">
        <v>187</v>
      </c>
      <c r="V16" s="719" t="s">
        <v>188</v>
      </c>
      <c r="W16" s="700"/>
      <c r="X16" s="703"/>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row>
    <row r="17" spans="1:24" s="45" customFormat="1" x14ac:dyDescent="0.25">
      <c r="A17" s="709" t="s">
        <v>223</v>
      </c>
      <c r="B17" s="709"/>
      <c r="C17" s="709"/>
      <c r="D17" s="709"/>
      <c r="E17" s="709"/>
      <c r="F17" s="712"/>
      <c r="G17" s="715"/>
      <c r="H17" s="715"/>
      <c r="I17" s="715"/>
      <c r="J17" s="718"/>
      <c r="K17" s="708"/>
      <c r="L17" s="695"/>
      <c r="M17" s="695"/>
      <c r="N17" s="695"/>
      <c r="O17" s="695"/>
      <c r="P17" s="695"/>
      <c r="Q17" s="695"/>
      <c r="R17" s="695"/>
      <c r="S17" s="695"/>
      <c r="T17" s="695"/>
      <c r="U17" s="695"/>
      <c r="V17" s="720"/>
      <c r="W17" s="701"/>
      <c r="X17" s="703"/>
    </row>
    <row r="18" spans="1:24" s="45" customFormat="1" ht="69.75" x14ac:dyDescent="0.25">
      <c r="A18" s="388">
        <v>1</v>
      </c>
      <c r="B18" s="490" t="s">
        <v>388</v>
      </c>
      <c r="C18" s="325" t="s">
        <v>699</v>
      </c>
      <c r="D18" s="491" t="s">
        <v>410</v>
      </c>
      <c r="E18" s="326" t="s">
        <v>390</v>
      </c>
      <c r="F18" s="327" t="s">
        <v>393</v>
      </c>
      <c r="G18" s="328" t="s">
        <v>393</v>
      </c>
      <c r="H18" s="328" t="s">
        <v>393</v>
      </c>
      <c r="I18" s="328" t="s">
        <v>393</v>
      </c>
      <c r="J18" s="329" t="s">
        <v>393</v>
      </c>
      <c r="K18" s="487"/>
      <c r="L18" s="330"/>
      <c r="M18" s="364"/>
      <c r="N18" s="330"/>
      <c r="O18" s="330"/>
      <c r="P18" s="330"/>
      <c r="Q18" s="330"/>
      <c r="R18" s="330"/>
      <c r="S18" s="330"/>
      <c r="T18" s="330"/>
      <c r="U18" s="330"/>
      <c r="V18" s="331"/>
      <c r="W18" s="396"/>
      <c r="X18" s="397"/>
    </row>
    <row r="19" spans="1:24" s="45" customFormat="1" ht="75" customHeight="1" x14ac:dyDescent="0.25">
      <c r="A19" s="388">
        <f>+A18+1</f>
        <v>2</v>
      </c>
      <c r="B19" s="490" t="s">
        <v>389</v>
      </c>
      <c r="C19" s="325" t="s">
        <v>424</v>
      </c>
      <c r="D19" s="491" t="s">
        <v>410</v>
      </c>
      <c r="E19" s="326" t="s">
        <v>627</v>
      </c>
      <c r="F19" s="327" t="s">
        <v>393</v>
      </c>
      <c r="G19" s="328" t="s">
        <v>393</v>
      </c>
      <c r="H19" s="328" t="s">
        <v>393</v>
      </c>
      <c r="I19" s="328" t="s">
        <v>393</v>
      </c>
      <c r="J19" s="329" t="s">
        <v>393</v>
      </c>
      <c r="K19" s="488"/>
      <c r="L19" s="330"/>
      <c r="M19" s="330"/>
      <c r="N19" s="330"/>
      <c r="O19" s="330"/>
      <c r="P19" s="330"/>
      <c r="Q19" s="477"/>
      <c r="R19" s="330"/>
      <c r="S19" s="330"/>
      <c r="T19" s="330"/>
      <c r="U19" s="477"/>
      <c r="V19" s="331"/>
      <c r="W19" s="396"/>
      <c r="X19" s="397"/>
    </row>
    <row r="20" spans="1:24" s="45" customFormat="1" ht="107.25" customHeight="1" x14ac:dyDescent="0.25">
      <c r="A20" s="388">
        <f t="shared" ref="A20:A31" si="0">+A19+1</f>
        <v>3</v>
      </c>
      <c r="B20" s="490" t="s">
        <v>608</v>
      </c>
      <c r="C20" s="387" t="s">
        <v>609</v>
      </c>
      <c r="D20" s="490" t="s">
        <v>610</v>
      </c>
      <c r="E20" s="334" t="s">
        <v>655</v>
      </c>
      <c r="F20" s="327" t="s">
        <v>393</v>
      </c>
      <c r="G20" s="328"/>
      <c r="H20" s="328"/>
      <c r="I20" s="328"/>
      <c r="J20" s="329"/>
      <c r="K20" s="333"/>
      <c r="L20" s="477"/>
      <c r="M20" s="477"/>
      <c r="N20" s="330"/>
      <c r="O20" s="330"/>
      <c r="P20" s="330"/>
      <c r="Q20" s="330"/>
      <c r="R20" s="330"/>
      <c r="S20" s="330"/>
      <c r="T20" s="330"/>
      <c r="U20" s="330"/>
      <c r="V20" s="331"/>
      <c r="W20" s="396"/>
      <c r="X20" s="397"/>
    </row>
    <row r="21" spans="1:24" s="45" customFormat="1" ht="92.25" customHeight="1" x14ac:dyDescent="0.25">
      <c r="A21" s="388">
        <f t="shared" si="0"/>
        <v>4</v>
      </c>
      <c r="B21" s="490" t="s">
        <v>601</v>
      </c>
      <c r="C21" s="387" t="s">
        <v>611</v>
      </c>
      <c r="D21" s="490" t="s">
        <v>702</v>
      </c>
      <c r="E21" s="334" t="s">
        <v>656</v>
      </c>
      <c r="F21" s="327" t="s">
        <v>393</v>
      </c>
      <c r="G21" s="328"/>
      <c r="H21" s="328"/>
      <c r="I21" s="328"/>
      <c r="J21" s="329"/>
      <c r="K21" s="333"/>
      <c r="L21" s="477"/>
      <c r="M21" s="477"/>
      <c r="N21" s="477"/>
      <c r="O21" s="330"/>
      <c r="P21" s="330"/>
      <c r="Q21" s="330"/>
      <c r="R21" s="330"/>
      <c r="S21" s="330"/>
      <c r="T21" s="330"/>
      <c r="U21" s="330"/>
      <c r="V21" s="331"/>
      <c r="W21" s="396"/>
      <c r="X21" s="397"/>
    </row>
    <row r="22" spans="1:24" s="45" customFormat="1" ht="46.5" x14ac:dyDescent="0.25">
      <c r="A22" s="388">
        <f t="shared" si="0"/>
        <v>5</v>
      </c>
      <c r="B22" s="491" t="s">
        <v>602</v>
      </c>
      <c r="C22" s="387" t="s">
        <v>611</v>
      </c>
      <c r="D22" s="490" t="s">
        <v>612</v>
      </c>
      <c r="E22" s="334" t="s">
        <v>657</v>
      </c>
      <c r="F22" s="343" t="s">
        <v>393</v>
      </c>
      <c r="G22" s="344"/>
      <c r="H22" s="344"/>
      <c r="I22" s="344"/>
      <c r="J22" s="345"/>
      <c r="K22" s="351"/>
      <c r="L22" s="352"/>
      <c r="M22" s="352"/>
      <c r="N22" s="352"/>
      <c r="O22" s="478"/>
      <c r="P22" s="478"/>
      <c r="Q22" s="330"/>
      <c r="R22" s="330"/>
      <c r="S22" s="330"/>
      <c r="T22" s="330"/>
      <c r="U22" s="330"/>
      <c r="V22" s="331"/>
      <c r="W22" s="396"/>
      <c r="X22" s="397"/>
    </row>
    <row r="23" spans="1:24" s="45" customFormat="1" ht="46.5" x14ac:dyDescent="0.25">
      <c r="A23" s="388">
        <f t="shared" si="0"/>
        <v>6</v>
      </c>
      <c r="B23" s="491" t="s">
        <v>645</v>
      </c>
      <c r="C23" s="387" t="s">
        <v>611</v>
      </c>
      <c r="D23" s="490" t="s">
        <v>658</v>
      </c>
      <c r="E23" s="334" t="s">
        <v>659</v>
      </c>
      <c r="F23" s="367" t="s">
        <v>393</v>
      </c>
      <c r="G23" s="368"/>
      <c r="H23" s="368"/>
      <c r="I23" s="368"/>
      <c r="J23" s="369"/>
      <c r="K23" s="472"/>
      <c r="L23" s="469"/>
      <c r="M23" s="469"/>
      <c r="N23" s="469"/>
      <c r="O23" s="352"/>
      <c r="P23" s="478"/>
      <c r="Q23" s="477"/>
      <c r="R23" s="330"/>
      <c r="S23" s="330"/>
      <c r="T23" s="330"/>
      <c r="U23" s="330"/>
      <c r="V23" s="331"/>
      <c r="W23" s="396"/>
      <c r="X23" s="397"/>
    </row>
    <row r="24" spans="1:24" s="45" customFormat="1" ht="78" customHeight="1" x14ac:dyDescent="0.25">
      <c r="A24" s="388">
        <f t="shared" si="0"/>
        <v>7</v>
      </c>
      <c r="B24" s="491" t="s">
        <v>646</v>
      </c>
      <c r="C24" s="387" t="s">
        <v>611</v>
      </c>
      <c r="D24" s="490" t="s">
        <v>613</v>
      </c>
      <c r="E24" s="334" t="s">
        <v>660</v>
      </c>
      <c r="F24" s="338" t="s">
        <v>393</v>
      </c>
      <c r="G24" s="339"/>
      <c r="H24" s="339"/>
      <c r="I24" s="339"/>
      <c r="J24" s="340"/>
      <c r="K24" s="341"/>
      <c r="L24" s="342"/>
      <c r="M24" s="342"/>
      <c r="N24" s="342"/>
      <c r="O24" s="330"/>
      <c r="P24" s="330"/>
      <c r="Q24" s="477"/>
      <c r="R24" s="477"/>
      <c r="S24" s="330"/>
      <c r="T24" s="330"/>
      <c r="U24" s="330"/>
      <c r="V24" s="331"/>
      <c r="W24" s="396"/>
      <c r="X24" s="397"/>
    </row>
    <row r="25" spans="1:24" s="45" customFormat="1" ht="69.75" x14ac:dyDescent="0.25">
      <c r="A25" s="388">
        <f t="shared" si="0"/>
        <v>8</v>
      </c>
      <c r="B25" s="491" t="s">
        <v>661</v>
      </c>
      <c r="C25" s="387" t="s">
        <v>611</v>
      </c>
      <c r="D25" s="491" t="s">
        <v>614</v>
      </c>
      <c r="E25" s="334" t="s">
        <v>662</v>
      </c>
      <c r="F25" s="338" t="s">
        <v>393</v>
      </c>
      <c r="G25" s="339"/>
      <c r="H25" s="339"/>
      <c r="I25" s="339"/>
      <c r="J25" s="340"/>
      <c r="K25" s="341"/>
      <c r="L25" s="342"/>
      <c r="M25" s="342"/>
      <c r="N25" s="342"/>
      <c r="O25" s="330"/>
      <c r="P25" s="330"/>
      <c r="Q25" s="330"/>
      <c r="R25" s="330"/>
      <c r="S25" s="330"/>
      <c r="T25" s="477"/>
      <c r="U25" s="477"/>
      <c r="V25" s="331"/>
      <c r="W25" s="396"/>
      <c r="X25" s="397"/>
    </row>
    <row r="26" spans="1:24" s="45" customFormat="1" ht="69.75" x14ac:dyDescent="0.25">
      <c r="A26" s="388">
        <f t="shared" si="0"/>
        <v>9</v>
      </c>
      <c r="B26" s="491" t="s">
        <v>644</v>
      </c>
      <c r="C26" s="387" t="s">
        <v>611</v>
      </c>
      <c r="D26" s="491" t="s">
        <v>649</v>
      </c>
      <c r="E26" s="334" t="s">
        <v>663</v>
      </c>
      <c r="F26" s="338" t="s">
        <v>393</v>
      </c>
      <c r="G26" s="339"/>
      <c r="H26" s="339"/>
      <c r="I26" s="339"/>
      <c r="J26" s="340"/>
      <c r="K26" s="341"/>
      <c r="L26" s="342"/>
      <c r="M26" s="342"/>
      <c r="N26" s="342"/>
      <c r="O26" s="330"/>
      <c r="P26" s="330"/>
      <c r="Q26" s="477"/>
      <c r="R26" s="477"/>
      <c r="S26" s="477"/>
      <c r="T26" s="330"/>
      <c r="U26" s="330"/>
      <c r="V26" s="331"/>
      <c r="W26" s="396"/>
      <c r="X26" s="397"/>
    </row>
    <row r="27" spans="1:24" s="45" customFormat="1" ht="78.75" customHeight="1" x14ac:dyDescent="0.25">
      <c r="A27" s="388">
        <f t="shared" si="0"/>
        <v>10</v>
      </c>
      <c r="B27" s="491" t="s">
        <v>603</v>
      </c>
      <c r="C27" s="387" t="s">
        <v>611</v>
      </c>
      <c r="D27" s="491" t="s">
        <v>615</v>
      </c>
      <c r="E27" s="334" t="s">
        <v>664</v>
      </c>
      <c r="F27" s="338" t="s">
        <v>393</v>
      </c>
      <c r="G27" s="339"/>
      <c r="H27" s="339"/>
      <c r="I27" s="339"/>
      <c r="J27" s="340"/>
      <c r="K27" s="341"/>
      <c r="L27" s="342"/>
      <c r="M27" s="342"/>
      <c r="N27" s="342"/>
      <c r="O27" s="330"/>
      <c r="P27" s="330"/>
      <c r="Q27" s="330"/>
      <c r="R27" s="330"/>
      <c r="S27" s="330"/>
      <c r="T27" s="477"/>
      <c r="U27" s="477"/>
      <c r="V27" s="331"/>
      <c r="W27" s="396"/>
      <c r="X27" s="397"/>
    </row>
    <row r="28" spans="1:24" s="45" customFormat="1" ht="78.75" customHeight="1" x14ac:dyDescent="0.25">
      <c r="A28" s="388">
        <f t="shared" si="0"/>
        <v>11</v>
      </c>
      <c r="B28" s="491" t="s">
        <v>665</v>
      </c>
      <c r="C28" s="387" t="s">
        <v>611</v>
      </c>
      <c r="D28" s="491" t="s">
        <v>666</v>
      </c>
      <c r="E28" s="334" t="s">
        <v>667</v>
      </c>
      <c r="F28" s="338" t="s">
        <v>393</v>
      </c>
      <c r="G28" s="339"/>
      <c r="H28" s="339"/>
      <c r="I28" s="339"/>
      <c r="J28" s="340"/>
      <c r="K28" s="341"/>
      <c r="L28" s="342"/>
      <c r="M28" s="342"/>
      <c r="N28" s="342"/>
      <c r="O28" s="330"/>
      <c r="P28" s="330"/>
      <c r="Q28" s="330"/>
      <c r="R28" s="330"/>
      <c r="S28" s="330"/>
      <c r="T28" s="477"/>
      <c r="U28" s="477"/>
      <c r="V28" s="331"/>
      <c r="W28" s="396"/>
      <c r="X28" s="397"/>
    </row>
    <row r="29" spans="1:24" s="45" customFormat="1" ht="78.75" customHeight="1" x14ac:dyDescent="0.25">
      <c r="A29" s="388">
        <f t="shared" si="0"/>
        <v>12</v>
      </c>
      <c r="B29" s="491" t="s">
        <v>668</v>
      </c>
      <c r="C29" s="387" t="s">
        <v>611</v>
      </c>
      <c r="D29" s="491" t="s">
        <v>650</v>
      </c>
      <c r="E29" s="334" t="s">
        <v>669</v>
      </c>
      <c r="F29" s="338" t="s">
        <v>393</v>
      </c>
      <c r="G29" s="339"/>
      <c r="H29" s="339"/>
      <c r="I29" s="339"/>
      <c r="J29" s="340"/>
      <c r="K29" s="488"/>
      <c r="L29" s="479"/>
      <c r="M29" s="342"/>
      <c r="N29" s="342"/>
      <c r="O29" s="330"/>
      <c r="P29" s="330"/>
      <c r="Q29" s="330"/>
      <c r="R29" s="330"/>
      <c r="S29" s="330"/>
      <c r="T29" s="330"/>
      <c r="U29" s="330"/>
      <c r="V29" s="331"/>
      <c r="W29" s="396"/>
      <c r="X29" s="397"/>
    </row>
    <row r="30" spans="1:24" s="45" customFormat="1" ht="78.75" customHeight="1" x14ac:dyDescent="0.25">
      <c r="A30" s="388">
        <f t="shared" si="0"/>
        <v>13</v>
      </c>
      <c r="B30" s="491" t="s">
        <v>670</v>
      </c>
      <c r="C30" s="387" t="s">
        <v>611</v>
      </c>
      <c r="D30" s="491" t="s">
        <v>700</v>
      </c>
      <c r="E30" s="334" t="s">
        <v>671</v>
      </c>
      <c r="F30" s="338" t="s">
        <v>393</v>
      </c>
      <c r="G30" s="339"/>
      <c r="H30" s="339"/>
      <c r="I30" s="339"/>
      <c r="J30" s="340"/>
      <c r="K30" s="341"/>
      <c r="L30" s="479"/>
      <c r="M30" s="342"/>
      <c r="N30" s="342"/>
      <c r="O30" s="330"/>
      <c r="P30" s="477"/>
      <c r="Q30" s="330"/>
      <c r="R30" s="330"/>
      <c r="S30" s="330"/>
      <c r="T30" s="477"/>
      <c r="U30" s="330"/>
      <c r="V30" s="331"/>
      <c r="W30" s="396"/>
      <c r="X30" s="397"/>
    </row>
    <row r="31" spans="1:24" s="45" customFormat="1" ht="69.75" x14ac:dyDescent="0.25">
      <c r="A31" s="388">
        <f t="shared" si="0"/>
        <v>14</v>
      </c>
      <c r="B31" s="491" t="s">
        <v>672</v>
      </c>
      <c r="C31" s="387" t="s">
        <v>611</v>
      </c>
      <c r="D31" s="491" t="s">
        <v>617</v>
      </c>
      <c r="E31" s="334" t="s">
        <v>673</v>
      </c>
      <c r="F31" s="338" t="s">
        <v>393</v>
      </c>
      <c r="G31" s="339"/>
      <c r="H31" s="339"/>
      <c r="I31" s="339"/>
      <c r="J31" s="340"/>
      <c r="K31" s="341"/>
      <c r="L31" s="342"/>
      <c r="M31" s="479"/>
      <c r="N31" s="342"/>
      <c r="O31" s="330"/>
      <c r="P31" s="330"/>
      <c r="Q31" s="330"/>
      <c r="R31" s="330"/>
      <c r="S31" s="330"/>
      <c r="T31" s="330"/>
      <c r="U31" s="330"/>
      <c r="V31" s="331"/>
      <c r="W31" s="396"/>
      <c r="X31" s="397"/>
    </row>
    <row r="32" spans="1:24" s="45" customFormat="1" ht="28.5" customHeight="1" x14ac:dyDescent="0.25">
      <c r="A32" s="722" t="s">
        <v>429</v>
      </c>
      <c r="B32" s="722"/>
      <c r="C32" s="722"/>
      <c r="D32" s="722"/>
      <c r="E32" s="722"/>
      <c r="F32" s="722"/>
      <c r="G32" s="722"/>
      <c r="H32" s="722"/>
      <c r="I32" s="722"/>
      <c r="J32" s="722"/>
      <c r="K32" s="722"/>
      <c r="L32" s="722"/>
      <c r="M32" s="722"/>
      <c r="N32" s="722"/>
      <c r="O32" s="722"/>
      <c r="P32" s="722"/>
      <c r="Q32" s="349"/>
      <c r="R32" s="349"/>
      <c r="S32" s="349"/>
      <c r="T32" s="349"/>
      <c r="U32" s="349"/>
      <c r="V32" s="350"/>
      <c r="W32" s="396"/>
      <c r="X32" s="397"/>
    </row>
    <row r="33" spans="1:27" s="235" customFormat="1" ht="93" x14ac:dyDescent="0.25">
      <c r="A33" s="462">
        <f>+A31+1</f>
        <v>15</v>
      </c>
      <c r="B33" s="463" t="s">
        <v>674</v>
      </c>
      <c r="C33" s="463" t="s">
        <v>620</v>
      </c>
      <c r="D33" s="463" t="s">
        <v>692</v>
      </c>
      <c r="E33" s="463" t="s">
        <v>621</v>
      </c>
      <c r="F33" s="473"/>
      <c r="G33" s="474"/>
      <c r="H33" s="474"/>
      <c r="I33" s="474" t="s">
        <v>393</v>
      </c>
      <c r="J33" s="475"/>
      <c r="K33" s="488"/>
      <c r="L33" s="480"/>
      <c r="M33" s="480"/>
      <c r="N33" s="480"/>
      <c r="O33" s="480"/>
      <c r="P33" s="480"/>
      <c r="Q33" s="480"/>
      <c r="R33" s="480"/>
      <c r="S33" s="480"/>
      <c r="T33" s="480"/>
      <c r="U33" s="480"/>
      <c r="V33" s="481"/>
      <c r="W33" s="396"/>
      <c r="X33" s="397"/>
    </row>
    <row r="34" spans="1:27" s="235" customFormat="1" ht="69.75" x14ac:dyDescent="0.25">
      <c r="A34" s="462">
        <f>+A33+1</f>
        <v>16</v>
      </c>
      <c r="B34" s="476" t="s">
        <v>675</v>
      </c>
      <c r="C34" s="476" t="s">
        <v>620</v>
      </c>
      <c r="D34" s="476" t="s">
        <v>705</v>
      </c>
      <c r="E34" s="476" t="s">
        <v>622</v>
      </c>
      <c r="F34" s="473"/>
      <c r="G34" s="328"/>
      <c r="H34" s="328"/>
      <c r="I34" s="328" t="s">
        <v>393</v>
      </c>
      <c r="J34" s="329"/>
      <c r="K34" s="353"/>
      <c r="L34" s="352"/>
      <c r="M34" s="478"/>
      <c r="N34" s="478"/>
      <c r="O34" s="478"/>
      <c r="P34" s="464"/>
      <c r="Q34" s="464"/>
      <c r="R34" s="464"/>
      <c r="S34" s="464"/>
      <c r="T34" s="464"/>
      <c r="U34" s="464"/>
      <c r="V34" s="465"/>
      <c r="W34" s="396"/>
      <c r="X34" s="397"/>
    </row>
    <row r="35" spans="1:27" s="45" customFormat="1" x14ac:dyDescent="0.25">
      <c r="A35" s="723" t="s">
        <v>224</v>
      </c>
      <c r="B35" s="723"/>
      <c r="C35" s="723"/>
      <c r="D35" s="723"/>
      <c r="E35" s="723"/>
      <c r="F35" s="723"/>
      <c r="G35" s="723"/>
      <c r="H35" s="723"/>
      <c r="I35" s="723"/>
      <c r="J35" s="723"/>
      <c r="K35" s="723"/>
      <c r="L35" s="723"/>
      <c r="M35" s="723"/>
      <c r="N35" s="723"/>
      <c r="O35" s="723"/>
      <c r="P35" s="723"/>
      <c r="Q35" s="723"/>
      <c r="R35" s="723"/>
      <c r="S35" s="723"/>
      <c r="T35" s="723"/>
      <c r="U35" s="723"/>
      <c r="V35" s="724"/>
      <c r="W35" s="396"/>
      <c r="X35" s="397"/>
    </row>
    <row r="36" spans="1:27" s="45" customFormat="1" ht="46.5" x14ac:dyDescent="0.25">
      <c r="A36" s="388">
        <f>+A34+1</f>
        <v>17</v>
      </c>
      <c r="B36" s="490" t="s">
        <v>564</v>
      </c>
      <c r="C36" s="325" t="s">
        <v>386</v>
      </c>
      <c r="D36" s="494" t="s">
        <v>693</v>
      </c>
      <c r="E36" s="326" t="s">
        <v>404</v>
      </c>
      <c r="F36" s="327"/>
      <c r="G36" s="328" t="s">
        <v>393</v>
      </c>
      <c r="H36" s="328"/>
      <c r="I36" s="328"/>
      <c r="J36" s="329" t="s">
        <v>393</v>
      </c>
      <c r="K36" s="488"/>
      <c r="L36" s="347"/>
      <c r="M36" s="347"/>
      <c r="N36" s="347"/>
      <c r="O36" s="478"/>
      <c r="P36" s="347"/>
      <c r="Q36" s="347"/>
      <c r="R36" s="347"/>
      <c r="S36" s="478"/>
      <c r="T36" s="330"/>
      <c r="U36" s="330"/>
      <c r="V36" s="331"/>
      <c r="W36" s="396"/>
      <c r="X36" s="397"/>
    </row>
    <row r="37" spans="1:27" s="45" customFormat="1" ht="108" customHeight="1" x14ac:dyDescent="0.25">
      <c r="A37" s="388">
        <f>+A36+1</f>
        <v>18</v>
      </c>
      <c r="B37" s="490" t="s">
        <v>428</v>
      </c>
      <c r="C37" s="491" t="s">
        <v>469</v>
      </c>
      <c r="D37" s="494" t="s">
        <v>693</v>
      </c>
      <c r="E37" s="326" t="s">
        <v>544</v>
      </c>
      <c r="F37" s="327"/>
      <c r="G37" s="328"/>
      <c r="H37" s="328"/>
      <c r="I37" s="328"/>
      <c r="J37" s="329" t="s">
        <v>393</v>
      </c>
      <c r="K37" s="351"/>
      <c r="L37" s="478"/>
      <c r="M37" s="347"/>
      <c r="N37" s="347"/>
      <c r="O37" s="347"/>
      <c r="P37" s="347"/>
      <c r="Q37" s="347"/>
      <c r="R37" s="347"/>
      <c r="S37" s="347"/>
      <c r="T37" s="347"/>
      <c r="U37" s="347"/>
      <c r="V37" s="348"/>
      <c r="W37" s="396"/>
      <c r="X37" s="397"/>
    </row>
    <row r="38" spans="1:27" s="45" customFormat="1" ht="85.5" customHeight="1" x14ac:dyDescent="0.25">
      <c r="A38" s="388">
        <f t="shared" ref="A38:A67" si="1">+A37+1</f>
        <v>19</v>
      </c>
      <c r="B38" s="490" t="s">
        <v>394</v>
      </c>
      <c r="C38" s="491" t="s">
        <v>536</v>
      </c>
      <c r="D38" s="494" t="s">
        <v>704</v>
      </c>
      <c r="E38" s="326" t="s">
        <v>676</v>
      </c>
      <c r="F38" s="327"/>
      <c r="G38" s="328"/>
      <c r="H38" s="328" t="s">
        <v>393</v>
      </c>
      <c r="I38" s="328"/>
      <c r="J38" s="329" t="s">
        <v>393</v>
      </c>
      <c r="K38" s="488"/>
      <c r="L38" s="478"/>
      <c r="M38" s="352"/>
      <c r="N38" s="478"/>
      <c r="O38" s="478"/>
      <c r="P38" s="352"/>
      <c r="Q38" s="478"/>
      <c r="R38" s="478"/>
      <c r="S38" s="352"/>
      <c r="T38" s="478"/>
      <c r="U38" s="478"/>
      <c r="V38" s="485"/>
      <c r="W38" s="396"/>
      <c r="X38" s="397"/>
    </row>
    <row r="39" spans="1:27" s="45" customFormat="1" ht="141" customHeight="1" x14ac:dyDescent="0.25">
      <c r="A39" s="388">
        <f t="shared" si="1"/>
        <v>20</v>
      </c>
      <c r="B39" s="490" t="s">
        <v>523</v>
      </c>
      <c r="C39" s="325" t="s">
        <v>524</v>
      </c>
      <c r="D39" s="494" t="s">
        <v>710</v>
      </c>
      <c r="E39" s="326" t="s">
        <v>420</v>
      </c>
      <c r="F39" s="327"/>
      <c r="G39" s="328"/>
      <c r="H39" s="328"/>
      <c r="I39" s="328"/>
      <c r="J39" s="329" t="s">
        <v>393</v>
      </c>
      <c r="K39" s="488"/>
      <c r="L39" s="478"/>
      <c r="M39" s="330"/>
      <c r="N39" s="330"/>
      <c r="O39" s="330"/>
      <c r="P39" s="330"/>
      <c r="Q39" s="330"/>
      <c r="R39" s="330"/>
      <c r="S39" s="330"/>
      <c r="T39" s="330"/>
      <c r="U39" s="330"/>
      <c r="V39" s="331"/>
      <c r="W39" s="396"/>
      <c r="X39" s="397"/>
    </row>
    <row r="40" spans="1:27" s="45" customFormat="1" ht="151.5" customHeight="1" x14ac:dyDescent="0.25">
      <c r="A40" s="388">
        <f t="shared" si="1"/>
        <v>21</v>
      </c>
      <c r="B40" s="490" t="s">
        <v>525</v>
      </c>
      <c r="C40" s="325" t="s">
        <v>535</v>
      </c>
      <c r="D40" s="495" t="s">
        <v>703</v>
      </c>
      <c r="E40" s="326" t="s">
        <v>560</v>
      </c>
      <c r="F40" s="327"/>
      <c r="G40" s="328"/>
      <c r="H40" s="328"/>
      <c r="I40" s="328"/>
      <c r="J40" s="329" t="s">
        <v>393</v>
      </c>
      <c r="K40" s="488"/>
      <c r="L40" s="478"/>
      <c r="M40" s="330"/>
      <c r="N40" s="330"/>
      <c r="O40" s="330"/>
      <c r="P40" s="330"/>
      <c r="Q40" s="478"/>
      <c r="R40" s="478"/>
      <c r="S40" s="330"/>
      <c r="T40" s="330"/>
      <c r="U40" s="330"/>
      <c r="V40" s="331"/>
      <c r="W40" s="396"/>
      <c r="X40" s="397"/>
    </row>
    <row r="41" spans="1:27" s="45" customFormat="1" ht="46.5" x14ac:dyDescent="0.25">
      <c r="A41" s="388">
        <f t="shared" si="1"/>
        <v>22</v>
      </c>
      <c r="B41" s="490" t="s">
        <v>395</v>
      </c>
      <c r="C41" s="325" t="s">
        <v>545</v>
      </c>
      <c r="D41" s="491" t="s">
        <v>706</v>
      </c>
      <c r="E41" s="326" t="s">
        <v>677</v>
      </c>
      <c r="F41" s="327"/>
      <c r="G41" s="328"/>
      <c r="H41" s="328"/>
      <c r="I41" s="328"/>
      <c r="J41" s="329" t="s">
        <v>393</v>
      </c>
      <c r="K41" s="488"/>
      <c r="L41" s="394"/>
      <c r="M41" s="330"/>
      <c r="N41" s="330"/>
      <c r="O41" s="347"/>
      <c r="P41" s="347"/>
      <c r="Q41" s="478"/>
      <c r="R41" s="347"/>
      <c r="S41" s="347"/>
      <c r="T41" s="352"/>
      <c r="U41" s="347"/>
      <c r="V41" s="348"/>
      <c r="W41" s="396"/>
      <c r="X41" s="397"/>
    </row>
    <row r="42" spans="1:27" s="45" customFormat="1" ht="69.75" x14ac:dyDescent="0.25">
      <c r="A42" s="388">
        <f t="shared" si="1"/>
        <v>23</v>
      </c>
      <c r="B42" s="490" t="s">
        <v>618</v>
      </c>
      <c r="C42" s="325" t="s">
        <v>619</v>
      </c>
      <c r="D42" s="491" t="s">
        <v>707</v>
      </c>
      <c r="E42" s="326" t="s">
        <v>421</v>
      </c>
      <c r="F42" s="327"/>
      <c r="G42" s="328"/>
      <c r="H42" s="328"/>
      <c r="I42" s="328"/>
      <c r="J42" s="329" t="s">
        <v>393</v>
      </c>
      <c r="K42" s="333"/>
      <c r="L42" s="477"/>
      <c r="M42" s="330"/>
      <c r="N42" s="330"/>
      <c r="O42" s="352"/>
      <c r="P42" s="347"/>
      <c r="Q42" s="347"/>
      <c r="R42" s="347"/>
      <c r="S42" s="347"/>
      <c r="T42" s="347"/>
      <c r="U42" s="352"/>
      <c r="V42" s="331"/>
      <c r="W42" s="396"/>
      <c r="X42" s="397"/>
    </row>
    <row r="43" spans="1:27" s="45" customFormat="1" ht="46.5" x14ac:dyDescent="0.25">
      <c r="A43" s="388">
        <f t="shared" si="1"/>
        <v>24</v>
      </c>
      <c r="B43" s="490" t="s">
        <v>616</v>
      </c>
      <c r="C43" s="325" t="s">
        <v>537</v>
      </c>
      <c r="D43" s="494" t="s">
        <v>693</v>
      </c>
      <c r="E43" s="326" t="s">
        <v>546</v>
      </c>
      <c r="F43" s="327"/>
      <c r="G43" s="328"/>
      <c r="H43" s="328"/>
      <c r="I43" s="328"/>
      <c r="J43" s="329" t="s">
        <v>393</v>
      </c>
      <c r="K43" s="346"/>
      <c r="L43" s="478"/>
      <c r="M43" s="478"/>
      <c r="N43" s="347"/>
      <c r="O43" s="347"/>
      <c r="P43" s="347"/>
      <c r="Q43" s="478"/>
      <c r="R43" s="478"/>
      <c r="S43" s="347"/>
      <c r="T43" s="347"/>
      <c r="U43" s="347"/>
      <c r="V43" s="348"/>
      <c r="W43" s="396"/>
      <c r="X43" s="397"/>
    </row>
    <row r="44" spans="1:27" s="45" customFormat="1" ht="75" customHeight="1" x14ac:dyDescent="0.25">
      <c r="A44" s="388">
        <f t="shared" si="1"/>
        <v>25</v>
      </c>
      <c r="B44" s="490" t="s">
        <v>651</v>
      </c>
      <c r="C44" s="325" t="s">
        <v>538</v>
      </c>
      <c r="D44" s="491" t="s">
        <v>708</v>
      </c>
      <c r="E44" s="326" t="s">
        <v>678</v>
      </c>
      <c r="F44" s="327"/>
      <c r="G44" s="328"/>
      <c r="H44" s="328"/>
      <c r="I44" s="328"/>
      <c r="J44" s="329" t="s">
        <v>393</v>
      </c>
      <c r="K44" s="346"/>
      <c r="L44" s="347"/>
      <c r="M44" s="478"/>
      <c r="N44" s="478"/>
      <c r="O44" s="347"/>
      <c r="P44" s="347"/>
      <c r="Q44" s="347"/>
      <c r="R44" s="347"/>
      <c r="S44" s="347"/>
      <c r="T44" s="478"/>
      <c r="U44" s="478"/>
      <c r="V44" s="348"/>
      <c r="W44" s="396"/>
      <c r="X44" s="397"/>
    </row>
    <row r="45" spans="1:27" s="45" customFormat="1" ht="69.75" x14ac:dyDescent="0.25">
      <c r="A45" s="388">
        <f t="shared" si="1"/>
        <v>26</v>
      </c>
      <c r="B45" s="490" t="s">
        <v>402</v>
      </c>
      <c r="C45" s="491" t="s">
        <v>547</v>
      </c>
      <c r="D45" s="491" t="s">
        <v>411</v>
      </c>
      <c r="E45" s="326" t="s">
        <v>652</v>
      </c>
      <c r="F45" s="327"/>
      <c r="G45" s="328"/>
      <c r="H45" s="328"/>
      <c r="I45" s="328"/>
      <c r="J45" s="329" t="s">
        <v>393</v>
      </c>
      <c r="K45" s="346"/>
      <c r="L45" s="478"/>
      <c r="M45" s="478"/>
      <c r="N45" s="347"/>
      <c r="O45" s="347"/>
      <c r="P45" s="347"/>
      <c r="Q45" s="478"/>
      <c r="R45" s="478"/>
      <c r="S45" s="347"/>
      <c r="T45" s="352"/>
      <c r="U45" s="478"/>
      <c r="V45" s="486"/>
      <c r="W45" s="396"/>
      <c r="X45" s="397"/>
    </row>
    <row r="46" spans="1:27" s="45" customFormat="1" ht="46.5" x14ac:dyDescent="0.25">
      <c r="A46" s="388">
        <f t="shared" si="1"/>
        <v>27</v>
      </c>
      <c r="B46" s="490" t="s">
        <v>380</v>
      </c>
      <c r="C46" s="325" t="s">
        <v>539</v>
      </c>
      <c r="D46" s="491" t="s">
        <v>709</v>
      </c>
      <c r="E46" s="384" t="s">
        <v>679</v>
      </c>
      <c r="F46" s="327"/>
      <c r="G46" s="328"/>
      <c r="H46" s="328"/>
      <c r="I46" s="328"/>
      <c r="J46" s="329" t="s">
        <v>393</v>
      </c>
      <c r="K46" s="346"/>
      <c r="L46" s="347"/>
      <c r="M46" s="347"/>
      <c r="N46" s="478"/>
      <c r="O46" s="478"/>
      <c r="P46" s="347"/>
      <c r="Q46" s="347"/>
      <c r="R46" s="347"/>
      <c r="S46" s="478"/>
      <c r="T46" s="478"/>
      <c r="U46" s="347"/>
      <c r="V46" s="348"/>
      <c r="W46" s="396"/>
      <c r="X46" s="397"/>
      <c r="AA46" s="45">
        <f>0.5+0.8+0.6</f>
        <v>1.9</v>
      </c>
    </row>
    <row r="47" spans="1:27" s="45" customFormat="1" ht="149.25" customHeight="1" x14ac:dyDescent="0.25">
      <c r="A47" s="388">
        <f t="shared" si="1"/>
        <v>28</v>
      </c>
      <c r="B47" s="490" t="s">
        <v>396</v>
      </c>
      <c r="C47" s="335" t="s">
        <v>639</v>
      </c>
      <c r="D47" s="476" t="s">
        <v>531</v>
      </c>
      <c r="E47" s="326" t="s">
        <v>431</v>
      </c>
      <c r="F47" s="327"/>
      <c r="G47" s="328"/>
      <c r="H47" s="328"/>
      <c r="I47" s="328"/>
      <c r="J47" s="329" t="s">
        <v>393</v>
      </c>
      <c r="K47" s="346"/>
      <c r="L47" s="478"/>
      <c r="M47" s="478"/>
      <c r="N47" s="347"/>
      <c r="O47" s="478"/>
      <c r="P47" s="347"/>
      <c r="Q47" s="347"/>
      <c r="R47" s="347"/>
      <c r="S47" s="347"/>
      <c r="T47" s="347"/>
      <c r="U47" s="347"/>
      <c r="V47" s="348"/>
      <c r="W47" s="396"/>
      <c r="X47" s="397"/>
    </row>
    <row r="48" spans="1:27" s="45" customFormat="1" ht="46.5" x14ac:dyDescent="0.25">
      <c r="A48" s="388">
        <f t="shared" si="1"/>
        <v>29</v>
      </c>
      <c r="B48" s="490" t="s">
        <v>430</v>
      </c>
      <c r="C48" s="325" t="s">
        <v>540</v>
      </c>
      <c r="D48" s="491" t="s">
        <v>412</v>
      </c>
      <c r="E48" s="326" t="s">
        <v>680</v>
      </c>
      <c r="F48" s="327"/>
      <c r="G48" s="328"/>
      <c r="H48" s="328"/>
      <c r="I48" s="328"/>
      <c r="J48" s="329" t="s">
        <v>393</v>
      </c>
      <c r="K48" s="489"/>
      <c r="L48" s="347"/>
      <c r="M48" s="347"/>
      <c r="N48" s="478"/>
      <c r="O48" s="347"/>
      <c r="P48" s="347"/>
      <c r="Q48" s="478"/>
      <c r="R48" s="347"/>
      <c r="S48" s="347"/>
      <c r="T48" s="347"/>
      <c r="U48" s="347"/>
      <c r="V48" s="348"/>
      <c r="W48" s="396"/>
      <c r="X48" s="397"/>
    </row>
    <row r="49" spans="1:24" s="45" customFormat="1" ht="46.5" x14ac:dyDescent="0.25">
      <c r="A49" s="388">
        <f t="shared" si="1"/>
        <v>30</v>
      </c>
      <c r="B49" s="490" t="s">
        <v>397</v>
      </c>
      <c r="C49" s="325" t="s">
        <v>541</v>
      </c>
      <c r="D49" s="491" t="s">
        <v>413</v>
      </c>
      <c r="E49" s="326" t="s">
        <v>623</v>
      </c>
      <c r="F49" s="327"/>
      <c r="G49" s="328"/>
      <c r="H49" s="328"/>
      <c r="I49" s="328"/>
      <c r="J49" s="329" t="s">
        <v>393</v>
      </c>
      <c r="K49" s="489"/>
      <c r="L49" s="478"/>
      <c r="M49" s="347"/>
      <c r="N49" s="478"/>
      <c r="O49" s="347"/>
      <c r="P49" s="347"/>
      <c r="Q49" s="478"/>
      <c r="R49" s="478"/>
      <c r="S49" s="347"/>
      <c r="T49" s="478"/>
      <c r="U49" s="347"/>
      <c r="V49" s="348"/>
      <c r="W49" s="396"/>
      <c r="X49" s="397"/>
    </row>
    <row r="50" spans="1:24" s="45" customFormat="1" ht="69.75" x14ac:dyDescent="0.25">
      <c r="A50" s="388">
        <f t="shared" si="1"/>
        <v>31</v>
      </c>
      <c r="B50" s="490" t="s">
        <v>398</v>
      </c>
      <c r="C50" s="325" t="s">
        <v>386</v>
      </c>
      <c r="D50" s="494" t="s">
        <v>405</v>
      </c>
      <c r="E50" s="326" t="s">
        <v>624</v>
      </c>
      <c r="F50" s="327"/>
      <c r="G50" s="328"/>
      <c r="H50" s="328"/>
      <c r="I50" s="328"/>
      <c r="J50" s="329" t="s">
        <v>393</v>
      </c>
      <c r="K50" s="489"/>
      <c r="L50" s="478"/>
      <c r="M50" s="347"/>
      <c r="N50" s="347"/>
      <c r="O50" s="478"/>
      <c r="P50" s="347"/>
      <c r="Q50" s="347"/>
      <c r="R50" s="347"/>
      <c r="S50" s="478"/>
      <c r="T50" s="478"/>
      <c r="U50" s="347"/>
      <c r="V50" s="348"/>
      <c r="W50" s="396"/>
      <c r="X50" s="397"/>
    </row>
    <row r="51" spans="1:24" s="45" customFormat="1" ht="46.5" x14ac:dyDescent="0.25">
      <c r="A51" s="388">
        <f t="shared" si="1"/>
        <v>32</v>
      </c>
      <c r="B51" s="490" t="s">
        <v>399</v>
      </c>
      <c r="C51" s="325" t="s">
        <v>408</v>
      </c>
      <c r="D51" s="491" t="s">
        <v>410</v>
      </c>
      <c r="E51" s="326" t="s">
        <v>624</v>
      </c>
      <c r="F51" s="327"/>
      <c r="G51" s="328"/>
      <c r="H51" s="328"/>
      <c r="I51" s="328"/>
      <c r="J51" s="329" t="s">
        <v>393</v>
      </c>
      <c r="K51" s="489"/>
      <c r="L51" s="478"/>
      <c r="M51" s="347"/>
      <c r="N51" s="347"/>
      <c r="O51" s="478"/>
      <c r="P51" s="478"/>
      <c r="Q51" s="347"/>
      <c r="R51" s="347"/>
      <c r="S51" s="478"/>
      <c r="T51" s="478"/>
      <c r="U51" s="347"/>
      <c r="V51" s="348"/>
      <c r="W51" s="396"/>
      <c r="X51" s="397"/>
    </row>
    <row r="52" spans="1:24" s="45" customFormat="1" ht="46.5" x14ac:dyDescent="0.25">
      <c r="A52" s="388">
        <f t="shared" si="1"/>
        <v>33</v>
      </c>
      <c r="B52" s="490" t="s">
        <v>559</v>
      </c>
      <c r="C52" s="325" t="s">
        <v>542</v>
      </c>
      <c r="D52" s="491" t="s">
        <v>434</v>
      </c>
      <c r="E52" s="326" t="s">
        <v>681</v>
      </c>
      <c r="F52" s="327"/>
      <c r="G52" s="328"/>
      <c r="H52" s="328"/>
      <c r="I52" s="328"/>
      <c r="J52" s="329" t="s">
        <v>393</v>
      </c>
      <c r="K52" s="346"/>
      <c r="L52" s="347"/>
      <c r="M52" s="478"/>
      <c r="N52" s="478"/>
      <c r="O52" s="478"/>
      <c r="P52" s="478"/>
      <c r="Q52" s="347"/>
      <c r="R52" s="347"/>
      <c r="S52" s="347"/>
      <c r="T52" s="347"/>
      <c r="U52" s="478"/>
      <c r="V52" s="348"/>
      <c r="W52" s="396"/>
      <c r="X52" s="397"/>
    </row>
    <row r="53" spans="1:24" s="45" customFormat="1" x14ac:dyDescent="0.25">
      <c r="A53" s="388">
        <f t="shared" si="1"/>
        <v>34</v>
      </c>
      <c r="B53" s="490" t="s">
        <v>381</v>
      </c>
      <c r="C53" s="325" t="s">
        <v>543</v>
      </c>
      <c r="D53" s="491" t="s">
        <v>414</v>
      </c>
      <c r="E53" s="326" t="s">
        <v>431</v>
      </c>
      <c r="F53" s="327"/>
      <c r="G53" s="328"/>
      <c r="H53" s="328"/>
      <c r="I53" s="328"/>
      <c r="J53" s="329" t="s">
        <v>393</v>
      </c>
      <c r="K53" s="346"/>
      <c r="L53" s="347"/>
      <c r="M53" s="347"/>
      <c r="N53" s="347"/>
      <c r="O53" s="347"/>
      <c r="P53" s="347"/>
      <c r="Q53" s="347"/>
      <c r="R53" s="478"/>
      <c r="S53" s="478"/>
      <c r="T53" s="347"/>
      <c r="U53" s="347"/>
      <c r="V53" s="348"/>
      <c r="W53" s="396"/>
      <c r="X53" s="397"/>
    </row>
    <row r="54" spans="1:24" s="45" customFormat="1" ht="46.5" x14ac:dyDescent="0.25">
      <c r="A54" s="388">
        <f t="shared" si="1"/>
        <v>35</v>
      </c>
      <c r="B54" s="490" t="s">
        <v>382</v>
      </c>
      <c r="C54" s="325" t="s">
        <v>415</v>
      </c>
      <c r="D54" s="491" t="s">
        <v>416</v>
      </c>
      <c r="E54" s="326" t="s">
        <v>383</v>
      </c>
      <c r="F54" s="327"/>
      <c r="G54" s="328"/>
      <c r="H54" s="328"/>
      <c r="I54" s="328"/>
      <c r="J54" s="329" t="s">
        <v>393</v>
      </c>
      <c r="K54" s="346"/>
      <c r="L54" s="347"/>
      <c r="M54" s="478"/>
      <c r="N54" s="347"/>
      <c r="O54" s="347"/>
      <c r="P54" s="347"/>
      <c r="Q54" s="352"/>
      <c r="R54" s="347"/>
      <c r="S54" s="347"/>
      <c r="T54" s="478"/>
      <c r="U54" s="347"/>
      <c r="V54" s="348"/>
      <c r="W54" s="396"/>
      <c r="X54" s="397"/>
    </row>
    <row r="55" spans="1:24" s="45" customFormat="1" ht="108.75" customHeight="1" x14ac:dyDescent="0.25">
      <c r="A55" s="388">
        <f t="shared" si="1"/>
        <v>36</v>
      </c>
      <c r="B55" s="490" t="s">
        <v>605</v>
      </c>
      <c r="C55" s="491" t="s">
        <v>548</v>
      </c>
      <c r="D55" s="491" t="s">
        <v>694</v>
      </c>
      <c r="E55" s="326" t="s">
        <v>625</v>
      </c>
      <c r="F55" s="327"/>
      <c r="G55" s="328"/>
      <c r="H55" s="328"/>
      <c r="I55" s="328"/>
      <c r="J55" s="329" t="s">
        <v>393</v>
      </c>
      <c r="K55" s="353"/>
      <c r="L55" s="478"/>
      <c r="M55" s="478"/>
      <c r="N55" s="347"/>
      <c r="O55" s="347"/>
      <c r="P55" s="347"/>
      <c r="Q55" s="347"/>
      <c r="R55" s="347"/>
      <c r="S55" s="347"/>
      <c r="T55" s="347"/>
      <c r="U55" s="347"/>
      <c r="V55" s="348"/>
      <c r="W55" s="396"/>
      <c r="X55" s="397"/>
    </row>
    <row r="56" spans="1:24" s="45" customFormat="1" ht="110.25" customHeight="1" x14ac:dyDescent="0.25">
      <c r="A56" s="388">
        <f t="shared" si="1"/>
        <v>37</v>
      </c>
      <c r="B56" s="490" t="s">
        <v>653</v>
      </c>
      <c r="C56" s="495" t="s">
        <v>548</v>
      </c>
      <c r="D56" s="495" t="s">
        <v>695</v>
      </c>
      <c r="E56" s="326" t="s">
        <v>682</v>
      </c>
      <c r="F56" s="327"/>
      <c r="G56" s="328"/>
      <c r="H56" s="328"/>
      <c r="I56" s="328"/>
      <c r="J56" s="329"/>
      <c r="K56" s="353"/>
      <c r="L56" s="352"/>
      <c r="M56" s="347"/>
      <c r="N56" s="347"/>
      <c r="O56" s="347"/>
      <c r="P56" s="347"/>
      <c r="Q56" s="347"/>
      <c r="R56" s="347"/>
      <c r="S56" s="347"/>
      <c r="T56" s="478"/>
      <c r="U56" s="478"/>
      <c r="V56" s="348"/>
      <c r="W56" s="396"/>
      <c r="X56" s="397"/>
    </row>
    <row r="57" spans="1:24" s="45" customFormat="1" ht="114" customHeight="1" x14ac:dyDescent="0.25">
      <c r="A57" s="388">
        <f t="shared" si="1"/>
        <v>38</v>
      </c>
      <c r="B57" s="490" t="s">
        <v>549</v>
      </c>
      <c r="C57" s="335" t="s">
        <v>638</v>
      </c>
      <c r="D57" s="476" t="s">
        <v>696</v>
      </c>
      <c r="E57" s="326" t="s">
        <v>431</v>
      </c>
      <c r="F57" s="327"/>
      <c r="G57" s="328"/>
      <c r="H57" s="328"/>
      <c r="I57" s="328"/>
      <c r="J57" s="329" t="s">
        <v>393</v>
      </c>
      <c r="K57" s="353"/>
      <c r="L57" s="347"/>
      <c r="M57" s="347"/>
      <c r="N57" s="347"/>
      <c r="O57" s="347"/>
      <c r="P57" s="347"/>
      <c r="Q57" s="347"/>
      <c r="R57" s="478"/>
      <c r="S57" s="478"/>
      <c r="T57" s="347"/>
      <c r="U57" s="347"/>
      <c r="V57" s="348"/>
      <c r="W57" s="396"/>
      <c r="X57" s="397"/>
    </row>
    <row r="58" spans="1:24" s="45" customFormat="1" ht="46.5" x14ac:dyDescent="0.25">
      <c r="A58" s="388">
        <f t="shared" si="1"/>
        <v>39</v>
      </c>
      <c r="B58" s="490" t="s">
        <v>384</v>
      </c>
      <c r="C58" s="325" t="s">
        <v>417</v>
      </c>
      <c r="D58" s="491" t="s">
        <v>697</v>
      </c>
      <c r="E58" s="326" t="s">
        <v>683</v>
      </c>
      <c r="F58" s="354"/>
      <c r="G58" s="332"/>
      <c r="H58" s="332"/>
      <c r="I58" s="332"/>
      <c r="J58" s="329" t="s">
        <v>393</v>
      </c>
      <c r="K58" s="346"/>
      <c r="L58" s="347"/>
      <c r="M58" s="347"/>
      <c r="N58" s="347"/>
      <c r="O58" s="347"/>
      <c r="P58" s="478"/>
      <c r="Q58" s="478"/>
      <c r="R58" s="347"/>
      <c r="S58" s="347"/>
      <c r="T58" s="347"/>
      <c r="U58" s="478"/>
      <c r="V58" s="486"/>
      <c r="W58" s="396"/>
      <c r="X58" s="397"/>
    </row>
    <row r="59" spans="1:24" s="45" customFormat="1" x14ac:dyDescent="0.25">
      <c r="A59" s="388">
        <f t="shared" si="1"/>
        <v>40</v>
      </c>
      <c r="B59" s="490" t="s">
        <v>401</v>
      </c>
      <c r="C59" s="325" t="s">
        <v>408</v>
      </c>
      <c r="D59" s="491" t="s">
        <v>410</v>
      </c>
      <c r="E59" s="326" t="s">
        <v>422</v>
      </c>
      <c r="F59" s="354"/>
      <c r="G59" s="332"/>
      <c r="H59" s="332" t="s">
        <v>393</v>
      </c>
      <c r="I59" s="332"/>
      <c r="J59" s="356"/>
      <c r="K59" s="489"/>
      <c r="L59" s="478"/>
      <c r="M59" s="478"/>
      <c r="N59" s="478"/>
      <c r="O59" s="478"/>
      <c r="P59" s="478"/>
      <c r="Q59" s="478"/>
      <c r="R59" s="478"/>
      <c r="S59" s="478"/>
      <c r="T59" s="478"/>
      <c r="U59" s="478"/>
      <c r="V59" s="482"/>
      <c r="W59" s="396"/>
      <c r="X59" s="397"/>
    </row>
    <row r="60" spans="1:24" s="45" customFormat="1" ht="46.5" x14ac:dyDescent="0.25">
      <c r="A60" s="388">
        <f t="shared" si="1"/>
        <v>41</v>
      </c>
      <c r="B60" s="490" t="s">
        <v>550</v>
      </c>
      <c r="C60" s="325" t="s">
        <v>533</v>
      </c>
      <c r="D60" s="491" t="s">
        <v>410</v>
      </c>
      <c r="E60" s="326" t="s">
        <v>422</v>
      </c>
      <c r="F60" s="354"/>
      <c r="G60" s="332"/>
      <c r="H60" s="332" t="s">
        <v>393</v>
      </c>
      <c r="I60" s="332"/>
      <c r="J60" s="356"/>
      <c r="K60" s="357"/>
      <c r="L60" s="330"/>
      <c r="M60" s="330"/>
      <c r="N60" s="330"/>
      <c r="O60" s="330"/>
      <c r="P60" s="330"/>
      <c r="Q60" s="330"/>
      <c r="R60" s="330"/>
      <c r="S60" s="330"/>
      <c r="T60" s="330"/>
      <c r="U60" s="478"/>
      <c r="V60" s="348"/>
      <c r="W60" s="396"/>
      <c r="X60" s="397"/>
    </row>
    <row r="61" spans="1:24" s="45" customFormat="1" ht="46.5" x14ac:dyDescent="0.25">
      <c r="A61" s="388">
        <f t="shared" si="1"/>
        <v>42</v>
      </c>
      <c r="B61" s="355" t="s">
        <v>631</v>
      </c>
      <c r="C61" s="335" t="s">
        <v>526</v>
      </c>
      <c r="D61" s="476" t="s">
        <v>470</v>
      </c>
      <c r="E61" s="335" t="s">
        <v>684</v>
      </c>
      <c r="F61" s="354" t="s">
        <v>393</v>
      </c>
      <c r="G61" s="332"/>
      <c r="H61" s="332"/>
      <c r="I61" s="332"/>
      <c r="J61" s="356"/>
      <c r="K61" s="357"/>
      <c r="L61" s="478"/>
      <c r="M61" s="330"/>
      <c r="N61" s="478"/>
      <c r="O61" s="330"/>
      <c r="P61" s="330"/>
      <c r="Q61" s="330"/>
      <c r="R61" s="330"/>
      <c r="S61" s="478"/>
      <c r="T61" s="330"/>
      <c r="U61" s="330"/>
      <c r="V61" s="348"/>
      <c r="W61" s="396"/>
      <c r="X61" s="397"/>
    </row>
    <row r="62" spans="1:24" s="45" customFormat="1" ht="46.5" x14ac:dyDescent="0.25">
      <c r="A62" s="388">
        <f t="shared" si="1"/>
        <v>43</v>
      </c>
      <c r="B62" s="492" t="s">
        <v>438</v>
      </c>
      <c r="C62" s="337" t="s">
        <v>409</v>
      </c>
      <c r="D62" s="495" t="s">
        <v>473</v>
      </c>
      <c r="E62" s="358" t="s">
        <v>626</v>
      </c>
      <c r="F62" s="343" t="s">
        <v>393</v>
      </c>
      <c r="G62" s="344"/>
      <c r="H62" s="344"/>
      <c r="I62" s="344"/>
      <c r="J62" s="345"/>
      <c r="K62" s="346"/>
      <c r="L62" s="347"/>
      <c r="M62" s="347"/>
      <c r="N62" s="347"/>
      <c r="O62" s="347"/>
      <c r="P62" s="347"/>
      <c r="Q62" s="347"/>
      <c r="R62" s="347"/>
      <c r="S62" s="347"/>
      <c r="T62" s="347"/>
      <c r="U62" s="478"/>
      <c r="V62" s="348"/>
      <c r="W62" s="396"/>
      <c r="X62" s="397"/>
    </row>
    <row r="63" spans="1:24" s="45" customFormat="1" ht="69.75" x14ac:dyDescent="0.25">
      <c r="A63" s="388">
        <f t="shared" si="1"/>
        <v>44</v>
      </c>
      <c r="B63" s="492" t="s">
        <v>604</v>
      </c>
      <c r="C63" s="337" t="s">
        <v>629</v>
      </c>
      <c r="D63" s="495" t="s">
        <v>630</v>
      </c>
      <c r="E63" s="358" t="s">
        <v>628</v>
      </c>
      <c r="F63" s="343"/>
      <c r="G63" s="344"/>
      <c r="H63" s="344"/>
      <c r="I63" s="344"/>
      <c r="J63" s="345"/>
      <c r="K63" s="346"/>
      <c r="L63" s="347"/>
      <c r="M63" s="347"/>
      <c r="N63" s="347"/>
      <c r="O63" s="347"/>
      <c r="P63" s="347"/>
      <c r="Q63" s="347"/>
      <c r="R63" s="347"/>
      <c r="S63" s="347"/>
      <c r="T63" s="347"/>
      <c r="U63" s="478"/>
      <c r="V63" s="348"/>
      <c r="W63" s="396"/>
      <c r="X63" s="397"/>
    </row>
    <row r="64" spans="1:24" s="45" customFormat="1" x14ac:dyDescent="0.25">
      <c r="A64" s="388">
        <f t="shared" si="1"/>
        <v>45</v>
      </c>
      <c r="B64" s="355" t="s">
        <v>551</v>
      </c>
      <c r="C64" s="337" t="s">
        <v>474</v>
      </c>
      <c r="D64" s="495" t="s">
        <v>552</v>
      </c>
      <c r="E64" s="358" t="s">
        <v>685</v>
      </c>
      <c r="F64" s="343"/>
      <c r="G64" s="344"/>
      <c r="H64" s="344"/>
      <c r="I64" s="344"/>
      <c r="J64" s="345" t="s">
        <v>393</v>
      </c>
      <c r="K64" s="359"/>
      <c r="L64" s="337"/>
      <c r="M64" s="478"/>
      <c r="N64" s="478"/>
      <c r="O64" s="347"/>
      <c r="P64" s="347"/>
      <c r="Q64" s="347"/>
      <c r="R64" s="337"/>
      <c r="S64" s="337"/>
      <c r="T64" s="347"/>
      <c r="U64" s="347"/>
      <c r="V64" s="348"/>
      <c r="W64" s="396"/>
      <c r="X64" s="397"/>
    </row>
    <row r="65" spans="1:24" s="45" customFormat="1" ht="46.5" x14ac:dyDescent="0.25">
      <c r="A65" s="388">
        <f t="shared" si="1"/>
        <v>46</v>
      </c>
      <c r="B65" s="355" t="s">
        <v>632</v>
      </c>
      <c r="C65" s="337" t="s">
        <v>686</v>
      </c>
      <c r="D65" s="495" t="s">
        <v>634</v>
      </c>
      <c r="E65" s="358" t="s">
        <v>633</v>
      </c>
      <c r="F65" s="367"/>
      <c r="G65" s="368"/>
      <c r="H65" s="368"/>
      <c r="I65" s="368"/>
      <c r="J65" s="369"/>
      <c r="K65" s="466"/>
      <c r="L65" s="467"/>
      <c r="M65" s="483"/>
      <c r="N65" s="483"/>
      <c r="O65" s="468"/>
      <c r="P65" s="468"/>
      <c r="Q65" s="468"/>
      <c r="R65" s="467"/>
      <c r="S65" s="467"/>
      <c r="T65" s="468"/>
      <c r="U65" s="483"/>
      <c r="V65" s="482"/>
      <c r="W65" s="396"/>
      <c r="X65" s="397"/>
    </row>
    <row r="66" spans="1:24" s="45" customFormat="1" ht="46.5" x14ac:dyDescent="0.25">
      <c r="A66" s="388">
        <f t="shared" si="1"/>
        <v>47</v>
      </c>
      <c r="B66" s="490" t="s">
        <v>433</v>
      </c>
      <c r="C66" s="325" t="s">
        <v>406</v>
      </c>
      <c r="D66" s="491" t="s">
        <v>407</v>
      </c>
      <c r="E66" s="326" t="s">
        <v>623</v>
      </c>
      <c r="F66" s="327" t="s">
        <v>393</v>
      </c>
      <c r="G66" s="328"/>
      <c r="H66" s="328"/>
      <c r="I66" s="328"/>
      <c r="J66" s="329" t="s">
        <v>393</v>
      </c>
      <c r="K66" s="466"/>
      <c r="L66" s="478"/>
      <c r="M66" s="478"/>
      <c r="N66" s="478"/>
      <c r="O66" s="478"/>
      <c r="P66" s="478"/>
      <c r="Q66" s="478"/>
      <c r="R66" s="478"/>
      <c r="S66" s="478"/>
      <c r="T66" s="478"/>
      <c r="U66" s="478"/>
      <c r="V66" s="482"/>
      <c r="W66" s="396"/>
      <c r="X66" s="397"/>
    </row>
    <row r="67" spans="1:24" s="45" customFormat="1" ht="69.75" x14ac:dyDescent="0.25">
      <c r="A67" s="388">
        <f t="shared" si="1"/>
        <v>48</v>
      </c>
      <c r="B67" s="492" t="s">
        <v>529</v>
      </c>
      <c r="C67" s="337" t="s">
        <v>530</v>
      </c>
      <c r="D67" s="495" t="s">
        <v>698</v>
      </c>
      <c r="E67" s="358" t="s">
        <v>687</v>
      </c>
      <c r="F67" s="343" t="s">
        <v>393</v>
      </c>
      <c r="G67" s="344" t="s">
        <v>393</v>
      </c>
      <c r="H67" s="344" t="s">
        <v>393</v>
      </c>
      <c r="I67" s="344"/>
      <c r="J67" s="372"/>
      <c r="K67" s="489"/>
      <c r="L67" s="347"/>
      <c r="M67" s="347"/>
      <c r="N67" s="478"/>
      <c r="O67" s="347"/>
      <c r="P67" s="347"/>
      <c r="Q67" s="478"/>
      <c r="R67" s="347"/>
      <c r="S67" s="347"/>
      <c r="T67" s="478"/>
      <c r="U67" s="347"/>
      <c r="V67" s="348"/>
      <c r="W67" s="396"/>
      <c r="X67" s="397"/>
    </row>
    <row r="68" spans="1:24" s="45" customFormat="1" x14ac:dyDescent="0.25">
      <c r="A68" s="723" t="s">
        <v>640</v>
      </c>
      <c r="B68" s="723"/>
      <c r="C68" s="723"/>
      <c r="D68" s="723"/>
      <c r="E68" s="723"/>
      <c r="F68" s="723"/>
      <c r="G68" s="723"/>
      <c r="H68" s="723"/>
      <c r="I68" s="723"/>
      <c r="J68" s="723"/>
      <c r="K68" s="723"/>
      <c r="L68" s="723"/>
      <c r="M68" s="723"/>
      <c r="N68" s="723"/>
      <c r="O68" s="723"/>
      <c r="P68" s="723"/>
      <c r="Q68" s="723"/>
      <c r="R68" s="723"/>
      <c r="S68" s="723"/>
      <c r="T68" s="723"/>
      <c r="U68" s="723"/>
      <c r="V68" s="724"/>
      <c r="W68" s="396"/>
      <c r="X68" s="397"/>
    </row>
    <row r="69" spans="1:24" s="45" customFormat="1" ht="53.25" customHeight="1" x14ac:dyDescent="0.25">
      <c r="A69" s="388">
        <f>+A67+1</f>
        <v>49</v>
      </c>
      <c r="B69" s="490" t="s">
        <v>643</v>
      </c>
      <c r="C69" s="325" t="s">
        <v>408</v>
      </c>
      <c r="D69" s="325" t="s">
        <v>410</v>
      </c>
      <c r="E69" s="326" t="s">
        <v>688</v>
      </c>
      <c r="F69" s="360"/>
      <c r="G69" s="361"/>
      <c r="H69" s="361"/>
      <c r="I69" s="361" t="s">
        <v>393</v>
      </c>
      <c r="J69" s="356"/>
      <c r="K69" s="489"/>
      <c r="L69" s="478"/>
      <c r="M69" s="478"/>
      <c r="N69" s="478"/>
      <c r="O69" s="478"/>
      <c r="P69" s="478"/>
      <c r="Q69" s="478"/>
      <c r="R69" s="478"/>
      <c r="S69" s="478"/>
      <c r="T69" s="478"/>
      <c r="U69" s="478"/>
      <c r="V69" s="482"/>
      <c r="W69" s="396"/>
      <c r="X69" s="397"/>
    </row>
    <row r="70" spans="1:24" s="45" customFormat="1" ht="46.5" x14ac:dyDescent="0.25">
      <c r="A70" s="388">
        <f>+A69+1</f>
        <v>50</v>
      </c>
      <c r="B70" s="493" t="s">
        <v>475</v>
      </c>
      <c r="C70" s="325" t="s">
        <v>408</v>
      </c>
      <c r="D70" s="325" t="s">
        <v>410</v>
      </c>
      <c r="E70" s="326" t="s">
        <v>689</v>
      </c>
      <c r="F70" s="362"/>
      <c r="G70" s="363"/>
      <c r="H70" s="363"/>
      <c r="I70" s="363" t="s">
        <v>393</v>
      </c>
      <c r="J70" s="356"/>
      <c r="K70" s="489"/>
      <c r="L70" s="478"/>
      <c r="M70" s="478"/>
      <c r="N70" s="478"/>
      <c r="O70" s="478"/>
      <c r="P70" s="478"/>
      <c r="Q70" s="478"/>
      <c r="R70" s="478"/>
      <c r="S70" s="478"/>
      <c r="T70" s="478"/>
      <c r="U70" s="478"/>
      <c r="V70" s="482"/>
      <c r="W70" s="396"/>
      <c r="X70" s="397"/>
    </row>
    <row r="71" spans="1:24" s="45" customFormat="1" ht="117.75" customHeight="1" x14ac:dyDescent="0.25">
      <c r="A71" s="388">
        <f>+A70+1</f>
        <v>51</v>
      </c>
      <c r="B71" s="490" t="s">
        <v>476</v>
      </c>
      <c r="C71" s="325" t="s">
        <v>409</v>
      </c>
      <c r="D71" s="325" t="s">
        <v>410</v>
      </c>
      <c r="E71" s="326" t="s">
        <v>690</v>
      </c>
      <c r="F71" s="327"/>
      <c r="G71" s="328"/>
      <c r="H71" s="328" t="s">
        <v>393</v>
      </c>
      <c r="I71" s="328"/>
      <c r="J71" s="329"/>
      <c r="K71" s="346"/>
      <c r="L71" s="347"/>
      <c r="M71" s="352"/>
      <c r="N71" s="478"/>
      <c r="O71" s="347"/>
      <c r="P71" s="352"/>
      <c r="Q71" s="347"/>
      <c r="R71" s="478"/>
      <c r="S71" s="347"/>
      <c r="T71" s="347"/>
      <c r="U71" s="347"/>
      <c r="V71" s="482"/>
      <c r="W71" s="396"/>
      <c r="X71" s="397"/>
    </row>
    <row r="72" spans="1:24" s="45" customFormat="1" ht="29.25" thickBot="1" x14ac:dyDescent="0.3">
      <c r="A72" s="725" t="s">
        <v>225</v>
      </c>
      <c r="B72" s="725"/>
      <c r="C72" s="725"/>
      <c r="D72" s="725"/>
      <c r="E72" s="725"/>
      <c r="F72" s="725"/>
      <c r="G72" s="725"/>
      <c r="H72" s="725"/>
      <c r="I72" s="725"/>
      <c r="J72" s="725"/>
      <c r="K72" s="725"/>
      <c r="L72" s="725"/>
      <c r="M72" s="725"/>
      <c r="N72" s="725"/>
      <c r="O72" s="725"/>
      <c r="P72" s="725"/>
      <c r="Q72" s="725"/>
      <c r="R72" s="725"/>
      <c r="S72" s="725"/>
      <c r="T72" s="725"/>
      <c r="U72" s="725"/>
      <c r="V72" s="726"/>
      <c r="W72" s="396"/>
      <c r="X72" s="397"/>
    </row>
    <row r="73" spans="1:24" s="45" customFormat="1" ht="69.75" x14ac:dyDescent="0.25">
      <c r="A73" s="388">
        <f>+A71+1</f>
        <v>52</v>
      </c>
      <c r="B73" s="355" t="s">
        <v>701</v>
      </c>
      <c r="C73" s="365" t="s">
        <v>516</v>
      </c>
      <c r="D73" s="365" t="s">
        <v>517</v>
      </c>
      <c r="E73" s="366" t="s">
        <v>561</v>
      </c>
      <c r="F73" s="367"/>
      <c r="G73" s="368"/>
      <c r="H73" s="368"/>
      <c r="I73" s="368"/>
      <c r="J73" s="369" t="s">
        <v>393</v>
      </c>
      <c r="K73" s="380"/>
      <c r="L73" s="370"/>
      <c r="M73" s="370"/>
      <c r="N73" s="470"/>
      <c r="O73" s="470"/>
      <c r="P73" s="470"/>
      <c r="Q73" s="470"/>
      <c r="R73" s="470"/>
      <c r="S73" s="470"/>
      <c r="T73" s="470"/>
      <c r="U73" s="370"/>
      <c r="V73" s="371"/>
      <c r="W73" s="396"/>
      <c r="X73" s="397"/>
    </row>
    <row r="74" spans="1:24" s="45" customFormat="1" ht="69.75" x14ac:dyDescent="0.25">
      <c r="A74" s="388">
        <f>+A73+1</f>
        <v>53</v>
      </c>
      <c r="B74" s="355" t="s">
        <v>635</v>
      </c>
      <c r="C74" s="365" t="s">
        <v>516</v>
      </c>
      <c r="D74" s="365" t="s">
        <v>517</v>
      </c>
      <c r="E74" s="366" t="s">
        <v>561</v>
      </c>
      <c r="F74" s="367"/>
      <c r="G74" s="368"/>
      <c r="H74" s="368"/>
      <c r="I74" s="368"/>
      <c r="J74" s="369" t="s">
        <v>393</v>
      </c>
      <c r="K74" s="489"/>
      <c r="L74" s="478"/>
      <c r="M74" s="478"/>
      <c r="N74" s="352"/>
      <c r="O74" s="352"/>
      <c r="P74" s="352"/>
      <c r="Q74" s="352"/>
      <c r="R74" s="352"/>
      <c r="S74" s="352"/>
      <c r="T74" s="352"/>
      <c r="U74" s="330"/>
      <c r="V74" s="331"/>
      <c r="W74" s="396"/>
      <c r="X74" s="397"/>
    </row>
    <row r="75" spans="1:24" s="45" customFormat="1" ht="69.75" x14ac:dyDescent="0.25">
      <c r="A75" s="388">
        <f t="shared" ref="A75:A81" si="2">+A74+1</f>
        <v>54</v>
      </c>
      <c r="B75" s="355" t="s">
        <v>606</v>
      </c>
      <c r="C75" s="392" t="s">
        <v>516</v>
      </c>
      <c r="D75" s="392" t="s">
        <v>517</v>
      </c>
      <c r="E75" s="393" t="s">
        <v>518</v>
      </c>
      <c r="F75" s="338"/>
      <c r="G75" s="339"/>
      <c r="H75" s="339"/>
      <c r="I75" s="339"/>
      <c r="J75" s="340" t="s">
        <v>393</v>
      </c>
      <c r="K75" s="351"/>
      <c r="L75" s="336"/>
      <c r="M75" s="352"/>
      <c r="N75" s="471"/>
      <c r="O75" s="471"/>
      <c r="P75" s="471"/>
      <c r="Q75" s="352"/>
      <c r="R75" s="352"/>
      <c r="S75" s="352"/>
      <c r="T75" s="330"/>
      <c r="U75" s="330"/>
      <c r="V75" s="331"/>
      <c r="W75" s="396"/>
      <c r="X75" s="397"/>
    </row>
    <row r="76" spans="1:24" s="45" customFormat="1" ht="69.75" x14ac:dyDescent="0.25">
      <c r="A76" s="388">
        <f t="shared" si="2"/>
        <v>55</v>
      </c>
      <c r="B76" s="355" t="s">
        <v>519</v>
      </c>
      <c r="C76" s="365" t="s">
        <v>516</v>
      </c>
      <c r="D76" s="365" t="s">
        <v>517</v>
      </c>
      <c r="E76" s="366" t="s">
        <v>561</v>
      </c>
      <c r="F76" s="367"/>
      <c r="G76" s="368"/>
      <c r="H76" s="368"/>
      <c r="I76" s="368"/>
      <c r="J76" s="369" t="s">
        <v>393</v>
      </c>
      <c r="K76" s="489"/>
      <c r="L76" s="484"/>
      <c r="M76" s="484"/>
      <c r="N76" s="484"/>
      <c r="O76" s="484"/>
      <c r="P76" s="484"/>
      <c r="Q76" s="484"/>
      <c r="R76" s="484"/>
      <c r="S76" s="484"/>
      <c r="T76" s="484"/>
      <c r="U76" s="484"/>
      <c r="V76" s="482"/>
      <c r="W76" s="396"/>
      <c r="X76" s="397"/>
    </row>
    <row r="77" spans="1:24" s="45" customFormat="1" ht="69.75" x14ac:dyDescent="0.25">
      <c r="A77" s="388">
        <f t="shared" si="2"/>
        <v>56</v>
      </c>
      <c r="B77" s="492" t="s">
        <v>400</v>
      </c>
      <c r="C77" s="337" t="s">
        <v>471</v>
      </c>
      <c r="D77" s="337" t="s">
        <v>472</v>
      </c>
      <c r="E77" s="358" t="s">
        <v>431</v>
      </c>
      <c r="F77" s="343"/>
      <c r="G77" s="344"/>
      <c r="H77" s="344" t="s">
        <v>393</v>
      </c>
      <c r="I77" s="344"/>
      <c r="J77" s="345" t="s">
        <v>393</v>
      </c>
      <c r="K77" s="489"/>
      <c r="L77" s="347"/>
      <c r="M77" s="347"/>
      <c r="N77" s="478"/>
      <c r="O77" s="347"/>
      <c r="P77" s="347"/>
      <c r="Q77" s="478"/>
      <c r="R77" s="347"/>
      <c r="S77" s="347"/>
      <c r="T77" s="478"/>
      <c r="U77" s="347"/>
      <c r="V77" s="348"/>
      <c r="W77" s="396"/>
      <c r="X77" s="397"/>
    </row>
    <row r="78" spans="1:24" s="45" customFormat="1" ht="102" customHeight="1" x14ac:dyDescent="0.25">
      <c r="A78" s="388">
        <f t="shared" si="2"/>
        <v>57</v>
      </c>
      <c r="B78" s="493" t="s">
        <v>654</v>
      </c>
      <c r="C78" s="325" t="s">
        <v>408</v>
      </c>
      <c r="D78" s="325" t="s">
        <v>410</v>
      </c>
      <c r="E78" s="326" t="s">
        <v>385</v>
      </c>
      <c r="F78" s="362"/>
      <c r="G78" s="363"/>
      <c r="H78" s="363"/>
      <c r="I78" s="363"/>
      <c r="J78" s="356" t="s">
        <v>393</v>
      </c>
      <c r="K78" s="489"/>
      <c r="L78" s="484"/>
      <c r="M78" s="484"/>
      <c r="N78" s="484"/>
      <c r="O78" s="484"/>
      <c r="P78" s="484"/>
      <c r="Q78" s="484"/>
      <c r="R78" s="484"/>
      <c r="S78" s="484"/>
      <c r="T78" s="484"/>
      <c r="U78" s="484"/>
      <c r="V78" s="482"/>
      <c r="W78" s="396"/>
      <c r="X78" s="397"/>
    </row>
    <row r="79" spans="1:24" s="45" customFormat="1" ht="69.75" x14ac:dyDescent="0.25">
      <c r="A79" s="388">
        <f t="shared" si="2"/>
        <v>58</v>
      </c>
      <c r="B79" s="493" t="s">
        <v>641</v>
      </c>
      <c r="C79" s="325" t="s">
        <v>418</v>
      </c>
      <c r="D79" s="325" t="s">
        <v>419</v>
      </c>
      <c r="E79" s="326" t="s">
        <v>383</v>
      </c>
      <c r="F79" s="362"/>
      <c r="G79" s="363"/>
      <c r="H79" s="363"/>
      <c r="I79" s="363"/>
      <c r="J79" s="356" t="s">
        <v>393</v>
      </c>
      <c r="K79" s="489"/>
      <c r="L79" s="484"/>
      <c r="M79" s="484"/>
      <c r="N79" s="484"/>
      <c r="O79" s="484"/>
      <c r="P79" s="484"/>
      <c r="Q79" s="484"/>
      <c r="R79" s="484"/>
      <c r="S79" s="484"/>
      <c r="T79" s="484"/>
      <c r="U79" s="484"/>
      <c r="V79" s="482"/>
      <c r="W79" s="396"/>
      <c r="X79" s="397"/>
    </row>
    <row r="80" spans="1:24" s="45" customFormat="1" ht="69.75" x14ac:dyDescent="0.25">
      <c r="A80" s="388">
        <f t="shared" si="2"/>
        <v>59</v>
      </c>
      <c r="B80" s="493" t="s">
        <v>642</v>
      </c>
      <c r="C80" s="325" t="s">
        <v>418</v>
      </c>
      <c r="D80" s="491" t="s">
        <v>419</v>
      </c>
      <c r="E80" s="326" t="s">
        <v>383</v>
      </c>
      <c r="F80" s="362"/>
      <c r="G80" s="363"/>
      <c r="H80" s="363"/>
      <c r="I80" s="363"/>
      <c r="J80" s="356" t="s">
        <v>393</v>
      </c>
      <c r="K80" s="489"/>
      <c r="L80" s="484"/>
      <c r="M80" s="330"/>
      <c r="N80" s="330"/>
      <c r="O80" s="330"/>
      <c r="P80" s="330"/>
      <c r="Q80" s="330"/>
      <c r="R80" s="330"/>
      <c r="S80" s="330"/>
      <c r="T80" s="330"/>
      <c r="U80" s="330"/>
      <c r="V80" s="331"/>
      <c r="W80" s="396"/>
      <c r="X80" s="397"/>
    </row>
    <row r="81" spans="1:24" s="45" customFormat="1" ht="47.25" thickBot="1" x14ac:dyDescent="0.3">
      <c r="A81" s="388">
        <f t="shared" si="2"/>
        <v>60</v>
      </c>
      <c r="B81" s="490" t="s">
        <v>403</v>
      </c>
      <c r="C81" s="325" t="s">
        <v>408</v>
      </c>
      <c r="D81" s="325" t="s">
        <v>410</v>
      </c>
      <c r="E81" s="373" t="s">
        <v>387</v>
      </c>
      <c r="F81" s="374" t="s">
        <v>393</v>
      </c>
      <c r="G81" s="375" t="s">
        <v>393</v>
      </c>
      <c r="H81" s="375"/>
      <c r="I81" s="375"/>
      <c r="J81" s="376" t="s">
        <v>393</v>
      </c>
      <c r="K81" s="489"/>
      <c r="L81" s="484"/>
      <c r="M81" s="477"/>
      <c r="N81" s="477"/>
      <c r="O81" s="477"/>
      <c r="P81" s="477"/>
      <c r="Q81" s="477"/>
      <c r="R81" s="477"/>
      <c r="S81" s="477"/>
      <c r="T81" s="477"/>
      <c r="U81" s="477"/>
      <c r="V81" s="482"/>
      <c r="W81" s="396"/>
      <c r="X81" s="397"/>
    </row>
    <row r="82" spans="1:24" s="45" customFormat="1" ht="29.25" hidden="1" customHeight="1" thickBot="1" x14ac:dyDescent="0.3">
      <c r="A82" s="727" t="s">
        <v>466</v>
      </c>
      <c r="B82" s="728"/>
      <c r="C82" s="728"/>
      <c r="D82" s="728"/>
      <c r="E82" s="728"/>
      <c r="F82" s="728"/>
      <c r="G82" s="728"/>
      <c r="H82" s="728"/>
      <c r="I82" s="728"/>
      <c r="J82" s="728"/>
      <c r="K82" s="728"/>
      <c r="L82" s="728"/>
      <c r="M82" s="728"/>
      <c r="N82" s="728"/>
      <c r="O82" s="728"/>
      <c r="P82" s="728"/>
      <c r="Q82" s="728"/>
      <c r="R82" s="728"/>
      <c r="S82" s="728"/>
      <c r="T82" s="728"/>
      <c r="U82" s="728"/>
      <c r="V82" s="729"/>
      <c r="W82" s="396"/>
      <c r="X82" s="397"/>
    </row>
    <row r="83" spans="1:24" s="45" customFormat="1" ht="93.75" hidden="1" thickBot="1" x14ac:dyDescent="0.3">
      <c r="A83" s="452">
        <v>53</v>
      </c>
      <c r="B83" s="453" t="s">
        <v>607</v>
      </c>
      <c r="C83" s="454" t="s">
        <v>467</v>
      </c>
      <c r="D83" s="454" t="s">
        <v>553</v>
      </c>
      <c r="E83" s="455" t="s">
        <v>468</v>
      </c>
      <c r="F83" s="456" t="s">
        <v>393</v>
      </c>
      <c r="G83" s="457" t="s">
        <v>393</v>
      </c>
      <c r="H83" s="457" t="s">
        <v>393</v>
      </c>
      <c r="I83" s="457" t="s">
        <v>393</v>
      </c>
      <c r="J83" s="458"/>
      <c r="K83" s="459"/>
      <c r="L83" s="460"/>
      <c r="M83" s="460"/>
      <c r="N83" s="460"/>
      <c r="O83" s="460"/>
      <c r="P83" s="460"/>
      <c r="Q83" s="460"/>
      <c r="R83" s="460"/>
      <c r="S83" s="460"/>
      <c r="T83" s="460"/>
      <c r="U83" s="461"/>
      <c r="V83" s="461"/>
      <c r="W83" s="396"/>
      <c r="X83" s="397"/>
    </row>
    <row r="84" spans="1:24" s="45" customFormat="1" ht="24.75" customHeight="1" x14ac:dyDescent="0.25">
      <c r="A84" s="730"/>
      <c r="B84" s="731"/>
      <c r="C84" s="731"/>
      <c r="D84" s="731"/>
      <c r="E84" s="731"/>
      <c r="F84" s="731"/>
      <c r="G84" s="731"/>
      <c r="H84" s="731"/>
      <c r="I84" s="731"/>
      <c r="J84" s="731"/>
      <c r="K84" s="732"/>
      <c r="L84" s="732"/>
      <c r="M84" s="732"/>
      <c r="N84" s="732"/>
      <c r="O84" s="732"/>
      <c r="P84" s="732"/>
      <c r="Q84" s="732"/>
      <c r="R84" s="732"/>
      <c r="S84" s="732"/>
      <c r="T84" s="732"/>
      <c r="U84" s="731"/>
      <c r="V84" s="733"/>
      <c r="W84" s="352"/>
      <c r="X84" s="395"/>
    </row>
    <row r="85" spans="1:24" s="45" customFormat="1" ht="29.25" thickBot="1" x14ac:dyDescent="0.3">
      <c r="A85" s="386"/>
      <c r="B85" s="320" t="s">
        <v>528</v>
      </c>
      <c r="C85" s="315"/>
      <c r="D85" s="315"/>
      <c r="E85" s="315"/>
      <c r="F85" s="316"/>
      <c r="G85" s="316"/>
      <c r="H85" s="316"/>
      <c r="I85" s="316"/>
      <c r="J85" s="317"/>
      <c r="K85" s="317"/>
      <c r="L85" s="317"/>
      <c r="M85" s="317"/>
      <c r="N85" s="317"/>
      <c r="O85" s="317"/>
      <c r="P85" s="317"/>
      <c r="Q85" s="317"/>
      <c r="R85" s="317"/>
      <c r="S85" s="317"/>
      <c r="T85" s="317"/>
      <c r="U85" s="317"/>
      <c r="V85" s="317"/>
      <c r="W85" s="318"/>
      <c r="X85" s="319"/>
    </row>
    <row r="86" spans="1:24" s="45" customFormat="1" ht="29.25" thickBot="1" x14ac:dyDescent="0.3">
      <c r="A86" s="386"/>
      <c r="B86" s="391"/>
      <c r="C86" s="322" t="s">
        <v>565</v>
      </c>
      <c r="D86" s="315"/>
      <c r="E86" s="315"/>
      <c r="F86" s="316"/>
      <c r="G86" s="316"/>
      <c r="H86" s="316"/>
      <c r="I86" s="316"/>
      <c r="J86" s="317"/>
      <c r="K86" s="317"/>
      <c r="L86" s="317"/>
      <c r="M86" s="317"/>
      <c r="N86" s="317"/>
      <c r="O86" s="317"/>
      <c r="P86" s="317"/>
      <c r="Q86" s="317"/>
      <c r="R86" s="317"/>
      <c r="S86" s="317"/>
      <c r="T86" s="317"/>
      <c r="U86" s="317"/>
      <c r="V86" s="317"/>
      <c r="W86" s="318"/>
      <c r="X86" s="319"/>
    </row>
    <row r="87" spans="1:24" s="45" customFormat="1" ht="29.25" thickBot="1" x14ac:dyDescent="0.3">
      <c r="A87" s="386"/>
      <c r="B87" s="321"/>
      <c r="C87" s="322" t="s">
        <v>562</v>
      </c>
      <c r="D87" s="234"/>
      <c r="E87" s="234"/>
      <c r="F87" s="234"/>
      <c r="G87" s="234"/>
      <c r="H87" s="234"/>
      <c r="I87" s="234"/>
      <c r="J87" s="234"/>
      <c r="K87" s="234"/>
      <c r="L87" s="234"/>
      <c r="M87" s="234"/>
      <c r="N87" s="234"/>
      <c r="O87" s="234"/>
      <c r="P87" s="234"/>
      <c r="Q87" s="234"/>
      <c r="R87" s="234"/>
      <c r="S87" s="234"/>
      <c r="T87" s="234"/>
      <c r="U87" s="234"/>
      <c r="V87" s="234"/>
      <c r="W87" s="235"/>
      <c r="X87" s="235"/>
    </row>
    <row r="88" spans="1:24" s="45" customFormat="1" ht="29.25" thickBot="1" x14ac:dyDescent="0.3">
      <c r="A88" s="386"/>
      <c r="B88" s="381"/>
      <c r="C88" s="322" t="s">
        <v>647</v>
      </c>
      <c r="D88" s="234"/>
      <c r="E88" s="234"/>
      <c r="F88" s="234"/>
      <c r="G88" s="234"/>
      <c r="H88" s="234"/>
      <c r="I88" s="234"/>
      <c r="J88" s="234"/>
      <c r="K88" s="234"/>
      <c r="L88" s="234"/>
      <c r="M88" s="234"/>
      <c r="N88" s="234"/>
      <c r="O88" s="234"/>
      <c r="P88" s="234"/>
      <c r="Q88" s="234"/>
      <c r="R88" s="234"/>
      <c r="S88" s="234"/>
      <c r="T88" s="234"/>
      <c r="U88" s="234"/>
      <c r="V88" s="234"/>
      <c r="W88" s="235"/>
      <c r="X88" s="235"/>
    </row>
    <row r="89" spans="1:24" s="45" customFormat="1" ht="29.25" thickBot="1" x14ac:dyDescent="0.3">
      <c r="A89" s="386"/>
      <c r="B89" s="382"/>
      <c r="C89" s="322" t="s">
        <v>636</v>
      </c>
      <c r="D89" s="234"/>
      <c r="E89" s="234"/>
      <c r="F89" s="234"/>
      <c r="G89" s="234"/>
      <c r="H89" s="234"/>
      <c r="I89" s="234"/>
      <c r="J89" s="234"/>
      <c r="K89" s="234"/>
      <c r="L89" s="234"/>
      <c r="M89" s="234"/>
      <c r="N89" s="234"/>
      <c r="O89" s="234"/>
      <c r="P89" s="234"/>
      <c r="Q89" s="234"/>
      <c r="R89" s="234"/>
      <c r="S89" s="234"/>
      <c r="T89" s="234"/>
      <c r="U89" s="234"/>
      <c r="V89" s="234"/>
      <c r="W89" s="235"/>
      <c r="X89" s="235"/>
    </row>
    <row r="90" spans="1:24" s="45" customFormat="1" x14ac:dyDescent="0.25">
      <c r="A90" s="386"/>
      <c r="B90" s="389"/>
      <c r="C90" s="389"/>
      <c r="D90" s="234"/>
      <c r="E90" s="234"/>
      <c r="F90" s="234"/>
      <c r="G90" s="234"/>
      <c r="H90" s="234"/>
      <c r="I90" s="234"/>
      <c r="J90" s="234"/>
      <c r="K90" s="234"/>
      <c r="L90" s="234"/>
      <c r="M90" s="234"/>
      <c r="N90" s="234"/>
      <c r="O90" s="234"/>
      <c r="P90" s="234"/>
      <c r="Q90" s="234"/>
      <c r="R90" s="234"/>
      <c r="S90" s="234"/>
      <c r="T90" s="234"/>
      <c r="U90" s="234"/>
      <c r="V90" s="234"/>
      <c r="W90" s="235"/>
      <c r="X90" s="235"/>
    </row>
    <row r="91" spans="1:24" s="45" customFormat="1" x14ac:dyDescent="0.25">
      <c r="A91" s="386"/>
      <c r="B91" s="390" t="s">
        <v>648</v>
      </c>
      <c r="C91" s="389"/>
      <c r="D91" s="234"/>
      <c r="E91" s="234"/>
      <c r="F91" s="234"/>
      <c r="G91" s="234"/>
      <c r="H91" s="234"/>
      <c r="I91" s="234"/>
      <c r="J91" s="234"/>
      <c r="K91" s="234"/>
      <c r="L91" s="234"/>
      <c r="M91" s="234"/>
      <c r="N91" s="234"/>
      <c r="O91" s="234"/>
      <c r="P91" s="234"/>
      <c r="Q91" s="234"/>
      <c r="R91" s="234"/>
      <c r="S91" s="234"/>
      <c r="T91" s="234"/>
      <c r="U91" s="234"/>
      <c r="V91" s="234"/>
      <c r="W91" s="235"/>
      <c r="X91" s="235"/>
    </row>
    <row r="92" spans="1:24" s="40" customFormat="1" x14ac:dyDescent="0.25">
      <c r="A92" s="38"/>
      <c r="B92" s="721" t="s">
        <v>465</v>
      </c>
      <c r="C92" s="721"/>
      <c r="D92" s="721"/>
      <c r="E92" s="721"/>
      <c r="F92" s="721"/>
      <c r="G92" s="721"/>
      <c r="H92" s="721"/>
      <c r="I92" s="721"/>
      <c r="J92" s="721"/>
      <c r="K92" s="721"/>
      <c r="L92" s="721"/>
      <c r="M92" s="41"/>
      <c r="N92" s="41"/>
      <c r="O92" s="41"/>
      <c r="P92" s="41"/>
      <c r="Q92" s="41"/>
      <c r="R92" s="41"/>
      <c r="S92" s="41"/>
      <c r="T92" s="41"/>
    </row>
    <row r="93" spans="1:24" x14ac:dyDescent="0.45">
      <c r="B93" s="42" t="s">
        <v>427</v>
      </c>
    </row>
  </sheetData>
  <mergeCells count="45">
    <mergeCell ref="B92:L92"/>
    <mergeCell ref="A32:P32"/>
    <mergeCell ref="A35:V35"/>
    <mergeCell ref="A68:V68"/>
    <mergeCell ref="A72:V72"/>
    <mergeCell ref="A82:V82"/>
    <mergeCell ref="A84:V84"/>
    <mergeCell ref="W13:W17"/>
    <mergeCell ref="X13:X17"/>
    <mergeCell ref="K14:V15"/>
    <mergeCell ref="K16:K17"/>
    <mergeCell ref="A17:E17"/>
    <mergeCell ref="L16:L17"/>
    <mergeCell ref="M16:M17"/>
    <mergeCell ref="N16:N17"/>
    <mergeCell ref="O16:O17"/>
    <mergeCell ref="F14:F17"/>
    <mergeCell ref="G14:G17"/>
    <mergeCell ref="H14:H17"/>
    <mergeCell ref="I14:I17"/>
    <mergeCell ref="J14:J17"/>
    <mergeCell ref="R16:R17"/>
    <mergeCell ref="S16:S17"/>
    <mergeCell ref="A7:B7"/>
    <mergeCell ref="C7:V7"/>
    <mergeCell ref="A8:B8"/>
    <mergeCell ref="C8:V8"/>
    <mergeCell ref="A13:A16"/>
    <mergeCell ref="B13:B16"/>
    <mergeCell ref="C13:C16"/>
    <mergeCell ref="D13:D16"/>
    <mergeCell ref="E13:E16"/>
    <mergeCell ref="F13:J13"/>
    <mergeCell ref="P16:P17"/>
    <mergeCell ref="Q16:Q17"/>
    <mergeCell ref="K13:V13"/>
    <mergeCell ref="T16:T17"/>
    <mergeCell ref="U16:U17"/>
    <mergeCell ref="V16:V17"/>
    <mergeCell ref="A1:B6"/>
    <mergeCell ref="C1:L3"/>
    <mergeCell ref="M1:V3"/>
    <mergeCell ref="C4:V4"/>
    <mergeCell ref="C5:V5"/>
    <mergeCell ref="C6:V6"/>
  </mergeCells>
  <pageMargins left="0.31496062992125984" right="0.08" top="0.41" bottom="7.874015748031496E-2" header="0.21" footer="0.31496062992125984"/>
  <pageSetup paperSize="14"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19</vt:i4>
      </vt:variant>
    </vt:vector>
  </HeadingPairs>
  <TitlesOfParts>
    <vt:vector size="35" baseType="lpstr">
      <vt:lpstr>MENU CAJA DE HERRAMIENTAS</vt:lpstr>
      <vt:lpstr>Resumen PAA 2021</vt:lpstr>
      <vt:lpstr>Organigrama</vt:lpstr>
      <vt:lpstr>GLOSARIO</vt:lpstr>
      <vt:lpstr>MIPPA 1</vt:lpstr>
      <vt:lpstr>CONOCIMIENTO ENT</vt:lpstr>
      <vt:lpstr>PRIORIZACIÓN (2)</vt:lpstr>
      <vt:lpstr>MIPPA 1.1</vt:lpstr>
      <vt:lpstr>ANALISIS OCI</vt:lpstr>
      <vt:lpstr>MET CALCULO RECURSOS</vt:lpstr>
      <vt:lpstr>1. Horas requeridas PAAI</vt:lpstr>
      <vt:lpstr>MIPPA 2</vt:lpstr>
      <vt:lpstr>2. Días -horas hábiles x vig</vt:lpstr>
      <vt:lpstr>Adquisiciones</vt:lpstr>
      <vt:lpstr>PRIORIZACIÓN</vt:lpstr>
      <vt:lpstr>PAA OCI   (2)</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(2)'!Área_de_impresión</vt:lpstr>
      <vt:lpstr>DOCUMENTO_RELACIONADO</vt:lpstr>
      <vt:lpstr>'PAA OCI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EXITO</cp:lastModifiedBy>
  <dcterms:created xsi:type="dcterms:W3CDTF">2019-03-03T03:38:53Z</dcterms:created>
  <dcterms:modified xsi:type="dcterms:W3CDTF">2022-01-31T21:07:41Z</dcterms:modified>
</cp:coreProperties>
</file>